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savannah.richard\Downloads\"/>
    </mc:Choice>
  </mc:AlternateContent>
  <xr:revisionPtr revIDLastSave="0" documentId="8_{6B1CB089-41AF-466B-AE41-18EC731F6191}" xr6:coauthVersionLast="47" xr6:coauthVersionMax="47" xr10:uidLastSave="{00000000-0000-0000-0000-000000000000}"/>
  <bookViews>
    <workbookView xWindow="-98" yWindow="-98" windowWidth="20715" windowHeight="13276" xr2:uid="{00000000-000D-0000-FFFF-FFFF00000000}"/>
  </bookViews>
  <sheets>
    <sheet name="Form" sheetId="2" r:id="rId1"/>
    <sheet name="Calculations" sheetId="1" state="hidden" r:id="rId2"/>
  </sheets>
  <definedNames>
    <definedName name="Amount">Calculations!$K$2:$K$8</definedName>
    <definedName name="Area">Calculations!$L$2:$L$3</definedName>
    <definedName name="Density">Calculations!$N$2:$N$3</definedName>
    <definedName name="_xlnm.Print_Area" localSheetId="1">Calculations!$A$1:$G$45</definedName>
    <definedName name="_xlnm.Print_Area" localSheetId="0">Form!$A$1:$BA$48</definedName>
    <definedName name="Time">Calculations!$M$2:$M$5</definedName>
    <definedName name="YESNO">Calculations!$V$2:$V$3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2" l="1"/>
  <c r="AN4" i="2"/>
  <c r="AD4" i="2"/>
  <c r="V6" i="1"/>
  <c r="V5" i="1"/>
  <c r="V7" i="1" l="1"/>
  <c r="AB44" i="2" s="1"/>
  <c r="F12" i="1"/>
  <c r="F13" i="1"/>
  <c r="F14" i="1"/>
  <c r="F15" i="1"/>
  <c r="F16" i="1"/>
  <c r="F17" i="1"/>
  <c r="F18" i="1"/>
  <c r="F19" i="1"/>
  <c r="F11" i="1"/>
  <c r="E3" i="1"/>
  <c r="B3" i="1"/>
  <c r="E2" i="1"/>
  <c r="AB4" i="2"/>
  <c r="AI4" i="2"/>
  <c r="AB5" i="2"/>
  <c r="B24" i="1"/>
  <c r="T19" i="1" s="1"/>
  <c r="B23" i="1"/>
  <c r="T18" i="1" s="1"/>
  <c r="B22" i="1"/>
  <c r="B21" i="1"/>
  <c r="B20" i="1"/>
  <c r="B19" i="1"/>
  <c r="B18" i="1"/>
  <c r="B17" i="1"/>
  <c r="B16" i="1"/>
  <c r="B15" i="1"/>
  <c r="B14" i="1"/>
  <c r="B13" i="1"/>
  <c r="B12" i="1"/>
  <c r="B11" i="1"/>
  <c r="B10" i="1"/>
  <c r="B9" i="1"/>
  <c r="B8" i="1"/>
  <c r="T3" i="1" s="1"/>
  <c r="D4" i="1"/>
  <c r="C4" i="1"/>
  <c r="A4" i="1"/>
  <c r="F3" i="1"/>
  <c r="C3" i="1"/>
  <c r="O4" i="1" l="1"/>
  <c r="O2" i="1"/>
  <c r="O3" i="1"/>
  <c r="T4" i="1"/>
  <c r="T5" i="1"/>
  <c r="T6" i="1"/>
  <c r="T7" i="1"/>
  <c r="T8" i="1"/>
  <c r="T9" i="1"/>
  <c r="T10" i="1"/>
  <c r="T12" i="1"/>
  <c r="T13" i="1"/>
  <c r="T14" i="1"/>
  <c r="T15" i="1"/>
  <c r="T17" i="1"/>
  <c r="O6" i="1" l="1"/>
  <c r="F6" i="1" s="1"/>
  <c r="E15" i="1" l="1"/>
  <c r="E19" i="1"/>
  <c r="E14" i="1"/>
  <c r="AP41" i="2" s="1"/>
  <c r="E18" i="1"/>
  <c r="E13" i="1"/>
  <c r="E17" i="1"/>
  <c r="E12" i="1"/>
  <c r="E16" i="1"/>
  <c r="E11" i="1"/>
  <c r="U31" i="2"/>
  <c r="L41" i="2" l="1"/>
  <c r="G18" i="1"/>
  <c r="AW42" i="2"/>
  <c r="L34" i="2"/>
  <c r="G11" i="1"/>
  <c r="S35" i="1" s="1"/>
  <c r="AG41" i="2"/>
  <c r="L36" i="2"/>
  <c r="AG43" i="2"/>
  <c r="G13" i="1"/>
  <c r="L38" i="2"/>
  <c r="AP42" i="2"/>
  <c r="G15" i="1"/>
  <c r="L40" i="2"/>
  <c r="G17" i="1"/>
  <c r="AW41" i="2"/>
  <c r="L42" i="2"/>
  <c r="AW43" i="2"/>
  <c r="G19" i="1"/>
  <c r="L35" i="2"/>
  <c r="AG42" i="2"/>
  <c r="G12" i="1"/>
  <c r="L37" i="2"/>
  <c r="G14" i="1"/>
  <c r="L39" i="2"/>
  <c r="AP43" i="2"/>
  <c r="G16" i="1"/>
  <c r="P34" i="2" l="1"/>
  <c r="P42" i="2"/>
  <c r="S43" i="1"/>
  <c r="P39" i="2"/>
  <c r="S40" i="1"/>
  <c r="P35" i="2"/>
  <c r="S36" i="1"/>
  <c r="P40" i="2"/>
  <c r="S41" i="1"/>
  <c r="P41" i="2"/>
  <c r="S42" i="1"/>
  <c r="P38" i="2"/>
  <c r="S39" i="1"/>
  <c r="P36" i="2"/>
  <c r="S37" i="1"/>
  <c r="P37" i="2"/>
  <c r="S38" i="1"/>
  <c r="S44" i="1" l="1"/>
  <c r="F45" i="2" s="1"/>
</calcChain>
</file>

<file path=xl/sharedStrings.xml><?xml version="1.0" encoding="utf-8"?>
<sst xmlns="http://schemas.openxmlformats.org/spreadsheetml/2006/main" count="240" uniqueCount="150">
  <si>
    <t>N</t>
  </si>
  <si>
    <t>MAXIMUM LABELED APPLICATION RATE</t>
  </si>
  <si>
    <t>Liquid?</t>
  </si>
  <si>
    <t>lbs per gallon</t>
  </si>
  <si>
    <t>Apply a maximum of</t>
  </si>
  <si>
    <t>lbs</t>
  </si>
  <si>
    <t>gallons</t>
  </si>
  <si>
    <t>quarts</t>
  </si>
  <si>
    <t>pints</t>
  </si>
  <si>
    <t>per</t>
  </si>
  <si>
    <t>sqft</t>
  </si>
  <si>
    <t>times every</t>
  </si>
  <si>
    <t>days</t>
  </si>
  <si>
    <t>weeks</t>
  </si>
  <si>
    <t>months</t>
  </si>
  <si>
    <t>years</t>
  </si>
  <si>
    <t>Guaranteed Analysis (as labeled)</t>
  </si>
  <si>
    <t>P2O5</t>
  </si>
  <si>
    <t>K2O</t>
  </si>
  <si>
    <t>Ca</t>
  </si>
  <si>
    <t>Mg</t>
  </si>
  <si>
    <t>S</t>
  </si>
  <si>
    <t>B</t>
  </si>
  <si>
    <t>Cl</t>
  </si>
  <si>
    <t>Co</t>
  </si>
  <si>
    <t>Cu</t>
  </si>
  <si>
    <t>Fe</t>
  </si>
  <si>
    <t>Mn</t>
  </si>
  <si>
    <t>Mo</t>
  </si>
  <si>
    <t>Na</t>
  </si>
  <si>
    <t>Zn</t>
  </si>
  <si>
    <t>Nutrient</t>
  </si>
  <si>
    <t>%</t>
  </si>
  <si>
    <t>Heavy Metals</t>
  </si>
  <si>
    <t>Analyte</t>
  </si>
  <si>
    <t>Arsenic</t>
  </si>
  <si>
    <t>Cadmium</t>
  </si>
  <si>
    <t>Cobalt</t>
  </si>
  <si>
    <t>Mercury</t>
  </si>
  <si>
    <t>Molybdenum</t>
  </si>
  <si>
    <t>Nickel</t>
  </si>
  <si>
    <t>Lead</t>
  </si>
  <si>
    <t>Selenium</t>
  </si>
  <si>
    <t>Zinc</t>
  </si>
  <si>
    <t>ounces (wt)</t>
  </si>
  <si>
    <t>fl oz</t>
  </si>
  <si>
    <t>ppm</t>
  </si>
  <si>
    <t>4 yr rate</t>
  </si>
  <si>
    <t># product/A/yr</t>
  </si>
  <si>
    <t>State Max</t>
  </si>
  <si>
    <t>lbs/A/yr</t>
  </si>
  <si>
    <t>LBS</t>
  </si>
  <si>
    <t>ACRES</t>
  </si>
  <si>
    <t>#/A/YR</t>
  </si>
  <si>
    <t>applications per year</t>
  </si>
  <si>
    <t>(Assume a 7 month growing season)</t>
  </si>
  <si>
    <t>Max application rate</t>
  </si>
  <si>
    <t>lbs/a/yr</t>
  </si>
  <si>
    <t>NO</t>
  </si>
  <si>
    <t>Max MDL</t>
  </si>
  <si>
    <t>Enter information below from the label.  If the label does not include an application rate that can be converted to lbs per acre per year, only input information into the Guaranteed Analysis section.</t>
  </si>
  <si>
    <t>1.</t>
  </si>
  <si>
    <t>2.</t>
  </si>
  <si>
    <t>Density</t>
  </si>
  <si>
    <t>3.</t>
  </si>
  <si>
    <t>CaCO3(eq)</t>
  </si>
  <si>
    <t>Gypsum</t>
  </si>
  <si>
    <t>K20</t>
  </si>
  <si>
    <t>4.</t>
  </si>
  <si>
    <t>Arsenic (As)</t>
  </si>
  <si>
    <t>Mercury (Hg)</t>
  </si>
  <si>
    <t>Lead (Pb)</t>
  </si>
  <si>
    <t>Cadmium (Cd)</t>
  </si>
  <si>
    <t>Molybdenum (Mo)</t>
  </si>
  <si>
    <t>Selenium (Se)</t>
  </si>
  <si>
    <t>Cobalt (Co)</t>
  </si>
  <si>
    <t>Nickel (Ni)</t>
  </si>
  <si>
    <t>Zinc (Zn)</t>
  </si>
  <si>
    <t>lbs/gallon</t>
  </si>
  <si>
    <t>acres</t>
  </si>
  <si>
    <t>WSDA HEAVY METALS TEST REQUIREMENTS</t>
  </si>
  <si>
    <r>
      <t>v</t>
    </r>
    <r>
      <rPr>
        <sz val="7"/>
        <color theme="1"/>
        <rFont val="Times New Roman"/>
        <family val="1"/>
      </rPr>
      <t xml:space="preserve">  </t>
    </r>
    <r>
      <rPr>
        <sz val="9"/>
        <color theme="1"/>
        <rFont val="Arial"/>
        <family val="2"/>
      </rPr>
      <t>Please use and report methods and revisions approved by WSDA.  These can be found in the following table.</t>
    </r>
  </si>
  <si>
    <r>
      <t>v</t>
    </r>
    <r>
      <rPr>
        <sz val="7"/>
        <color theme="1"/>
        <rFont val="Times New Roman"/>
        <family val="1"/>
      </rPr>
      <t xml:space="preserve">  </t>
    </r>
    <r>
      <rPr>
        <sz val="9"/>
        <color theme="1"/>
        <rFont val="Arial"/>
        <family val="2"/>
      </rPr>
      <t>The report must include</t>
    </r>
  </si>
  <si>
    <r>
      <t>Ø</t>
    </r>
    <r>
      <rPr>
        <sz val="7"/>
        <color theme="1"/>
        <rFont val="Times New Roman"/>
        <family val="1"/>
      </rPr>
      <t xml:space="preserve">  </t>
    </r>
    <r>
      <rPr>
        <sz val="9"/>
        <color theme="1"/>
        <rFont val="Arial"/>
        <family val="2"/>
      </rPr>
      <t>Digestion/Preparation method(s) and revision(s) used</t>
    </r>
  </si>
  <si>
    <r>
      <t>Ø</t>
    </r>
    <r>
      <rPr>
        <sz val="7"/>
        <color theme="1"/>
        <rFont val="Times New Roman"/>
        <family val="1"/>
      </rPr>
      <t xml:space="preserve">  </t>
    </r>
    <r>
      <rPr>
        <sz val="9"/>
        <color theme="1"/>
        <rFont val="Arial"/>
        <family val="2"/>
      </rPr>
      <t>Analysis method(s) and revision(s) used</t>
    </r>
  </si>
  <si>
    <r>
      <t>Ø</t>
    </r>
    <r>
      <rPr>
        <sz val="7"/>
        <color theme="1"/>
        <rFont val="Times New Roman"/>
        <family val="1"/>
      </rPr>
      <t xml:space="preserve">  </t>
    </r>
    <r>
      <rPr>
        <sz val="9"/>
        <color theme="1"/>
        <rFont val="Arial"/>
        <family val="2"/>
      </rPr>
      <t>A detection limit (MDL, RL, PQL, etc.) for each element.  Please do not list results below this limit.</t>
    </r>
  </si>
  <si>
    <r>
      <t>Ø</t>
    </r>
    <r>
      <rPr>
        <sz val="7"/>
        <color theme="1"/>
        <rFont val="Times New Roman"/>
        <family val="1"/>
      </rPr>
      <t xml:space="preserve">  </t>
    </r>
    <r>
      <rPr>
        <sz val="9"/>
        <color theme="1"/>
        <rFont val="Arial"/>
        <family val="2"/>
      </rPr>
      <t>Units (we prefer ppm or mg/kg)</t>
    </r>
  </si>
  <si>
    <r>
      <t>Ø</t>
    </r>
    <r>
      <rPr>
        <sz val="7"/>
        <color theme="1"/>
        <rFont val="Times New Roman"/>
        <family val="1"/>
      </rPr>
      <t xml:space="preserve">  </t>
    </r>
    <r>
      <rPr>
        <sz val="9"/>
        <color theme="1"/>
        <rFont val="Arial"/>
        <family val="2"/>
      </rPr>
      <t xml:space="preserve">Results for all nine metals </t>
    </r>
  </si>
  <si>
    <r>
      <t>§</t>
    </r>
    <r>
      <rPr>
        <sz val="7"/>
        <color theme="1"/>
        <rFont val="Times New Roman"/>
        <family val="1"/>
      </rPr>
      <t xml:space="preserve">  </t>
    </r>
    <r>
      <rPr>
        <sz val="9"/>
        <color theme="1"/>
        <rFont val="Arial"/>
        <family val="2"/>
      </rPr>
      <t xml:space="preserve">value above reporting limit, or </t>
    </r>
  </si>
  <si>
    <r>
      <t>§</t>
    </r>
    <r>
      <rPr>
        <sz val="7"/>
        <color theme="1"/>
        <rFont val="Times New Roman"/>
        <family val="1"/>
      </rPr>
      <t xml:space="preserve">  </t>
    </r>
    <r>
      <rPr>
        <sz val="9"/>
        <color theme="1"/>
        <rFont val="Arial"/>
        <family val="2"/>
      </rPr>
      <t xml:space="preserve">BDL(Below Detection Limit), ND (Not Detected), &lt;value, etc.  </t>
    </r>
  </si>
  <si>
    <t>Metal</t>
  </si>
  <si>
    <t xml:space="preserve">Accepted Methods* </t>
  </si>
  <si>
    <t>3050B</t>
  </si>
  <si>
    <t xml:space="preserve"> 7060A</t>
  </si>
  <si>
    <t xml:space="preserve"> 7061A</t>
  </si>
  <si>
    <t xml:space="preserve"> 7131A</t>
  </si>
  <si>
    <t>7470A</t>
  </si>
  <si>
    <t>7471A</t>
  </si>
  <si>
    <t>7741A</t>
  </si>
  <si>
    <r>
      <t xml:space="preserve">*Any subsequent revision (letter) to the methods listed above will be accepted by WSDA. Earlier revisions will </t>
    </r>
    <r>
      <rPr>
        <b/>
        <sz val="9"/>
        <color rgb="FF000000"/>
        <rFont val="Arial"/>
        <family val="2"/>
      </rPr>
      <t>NOT</t>
    </r>
    <r>
      <rPr>
        <sz val="9"/>
        <color rgb="FF000000"/>
        <rFont val="Arial"/>
        <family val="2"/>
      </rPr>
      <t xml:space="preserve"> be accepted.</t>
    </r>
  </si>
  <si>
    <t>1) Liquids Only</t>
  </si>
  <si>
    <t>2) Solids Only</t>
  </si>
  <si>
    <t>Digestion/Prep</t>
  </si>
  <si>
    <t>for all except mercury</t>
  </si>
  <si>
    <t>Use a minimum detection limit or reporting limit LESS THAN the values listed below.  These values are expressed in parts per million (ppm)</t>
  </si>
  <si>
    <t>Submit this sheet with your sample to the lab</t>
  </si>
  <si>
    <t>Information for the laboratory:</t>
  </si>
  <si>
    <t>cubic feet</t>
  </si>
  <si>
    <t>ml</t>
  </si>
  <si>
    <t>lbs/liter</t>
  </si>
  <si>
    <t>lbs/ cuft</t>
  </si>
  <si>
    <t>5.</t>
  </si>
  <si>
    <t>Test Results</t>
  </si>
  <si>
    <t>Product Max</t>
  </si>
  <si>
    <t>WSDA</t>
  </si>
  <si>
    <t>Result</t>
  </si>
  <si>
    <t>MAX APP</t>
  </si>
  <si>
    <t>→</t>
  </si>
  <si>
    <t>DATE:</t>
  </si>
  <si>
    <t>COMPANY NAME:</t>
  </si>
  <si>
    <t>PRODUCT NAME:</t>
  </si>
  <si>
    <t>WSDA HEAVY METALS CALCULATOR</t>
  </si>
  <si>
    <t>Micronutrient?</t>
  </si>
  <si>
    <t>Waste-derived?</t>
  </si>
  <si>
    <t>YES</t>
  </si>
  <si>
    <t>Maximum LABELED Application Rate</t>
  </si>
  <si>
    <t>Results</t>
  </si>
  <si>
    <t xml:space="preserve">Print page 2 and submit the sheet to the lab with your sample.  </t>
  </si>
  <si>
    <t>Additional testing may be required for waste-derived and micronutrient fertilizers.  See the Ecology Questionnaire for details at:</t>
  </si>
  <si>
    <t>Calculated Application Rate (lbs/A/yr)</t>
  </si>
  <si>
    <t>FAIL = Fails WSDA standard for metals. Contact WSDA.</t>
  </si>
  <si>
    <t>When you receive test results, enter the values in the table below.</t>
  </si>
  <si>
    <t>lbs/acre/year or equivalent.</t>
  </si>
  <si>
    <t>For potting soils and other products that do not pass Washington standard for metals, contact WSDA for alternate methods of calculation.</t>
  </si>
  <si>
    <t>For liquids and dry products (composts and soils) where the directions are expessed as volume/area.  For example 1 cubic foot/16 square feet.</t>
  </si>
  <si>
    <t>Assumes a 7 month growing season**</t>
  </si>
  <si>
    <t>contain a drop down list.</t>
  </si>
  <si>
    <t>the total number of applications would equal 14.</t>
  </si>
  <si>
    <r>
      <t>**For example, if you enter</t>
    </r>
    <r>
      <rPr>
        <i/>
        <u/>
        <sz val="10"/>
        <color theme="1"/>
        <rFont val="Calibri"/>
        <family val="2"/>
        <scheme val="minor"/>
      </rPr>
      <t xml:space="preserve"> </t>
    </r>
  </si>
  <si>
    <r>
      <t xml:space="preserve">Enter a value greater than or equal to the </t>
    </r>
    <r>
      <rPr>
        <i/>
        <u/>
        <sz val="11"/>
        <color theme="1"/>
        <rFont val="Calibri"/>
        <family val="2"/>
        <scheme val="minor"/>
      </rPr>
      <t>result</t>
    </r>
    <r>
      <rPr>
        <i/>
        <sz val="11"/>
        <color theme="1"/>
        <rFont val="Calibri"/>
        <family val="2"/>
        <scheme val="minor"/>
      </rPr>
      <t xml:space="preserve"> or </t>
    </r>
    <r>
      <rPr>
        <i/>
        <u/>
        <sz val="11"/>
        <color theme="1"/>
        <rFont val="Calibri"/>
        <family val="2"/>
        <scheme val="minor"/>
      </rPr>
      <t>detection limit</t>
    </r>
    <r>
      <rPr>
        <i/>
        <sz val="11"/>
        <color theme="1"/>
        <rFont val="Calibri"/>
        <family val="2"/>
        <scheme val="minor"/>
      </rPr>
      <t xml:space="preserve"> (whichever is greater). </t>
    </r>
    <r>
      <rPr>
        <b/>
        <i/>
        <sz val="11"/>
        <color theme="1"/>
        <rFont val="Calibri"/>
        <family val="2"/>
        <scheme val="minor"/>
      </rPr>
      <t>Do not enter "&lt;", ND, BDL or "0".</t>
    </r>
  </si>
  <si>
    <t>to LESS THAN</t>
  </si>
  <si>
    <t>If product fails for any metal above, adjust the maximum application rate ON THE LABEL</t>
  </si>
  <si>
    <t>In GA = Also in guaranteed analysis.  Passes standard.</t>
  </si>
  <si>
    <t>PASS = Passes WSDA standard for metals.</t>
  </si>
  <si>
    <t>a.</t>
  </si>
  <si>
    <t>b.</t>
  </si>
  <si>
    <t>*Cells with a dashed border</t>
  </si>
  <si>
    <t>*1</t>
  </si>
  <si>
    <t>*2</t>
  </si>
  <si>
    <t>2024 Waste-Derived or Micronutrient Fertilizer Product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</si>
</sst>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1"/>
      <color theme="1"/>
      <name val="Calibri"/>
      <family val="2"/>
      <scheme val="minor"/>
    </font>
    <font>
      <b/>
      <sz val="11"/>
      <color theme="1"/>
      <name val="Calibri"/>
      <family val="2"/>
      <scheme val="minor"/>
    </font>
    <font>
      <sz val="18"/>
      <color theme="1"/>
      <name val="Calibri"/>
      <family val="2"/>
      <scheme val="minor"/>
    </font>
    <font>
      <sz val="14"/>
      <name val="Calibri"/>
      <family val="2"/>
      <scheme val="minor"/>
    </font>
    <font>
      <sz val="11"/>
      <name val="Calibri"/>
      <family val="2"/>
      <scheme val="minor"/>
    </font>
    <font>
      <b/>
      <sz val="11"/>
      <name val="Calibri"/>
      <family val="2"/>
      <scheme val="minor"/>
    </font>
    <font>
      <b/>
      <sz val="20"/>
      <color theme="1"/>
      <name val="Calibri"/>
      <family val="2"/>
      <scheme val="minor"/>
    </font>
    <font>
      <sz val="9"/>
      <color theme="1"/>
      <name val="Wingdings"/>
      <charset val="2"/>
    </font>
    <font>
      <sz val="7"/>
      <color theme="1"/>
      <name val="Times New Roman"/>
      <family val="1"/>
    </font>
    <font>
      <sz val="9"/>
      <color theme="1"/>
      <name val="Arial"/>
      <family val="2"/>
    </font>
    <font>
      <sz val="9"/>
      <color rgb="FF000000"/>
      <name val="Arial"/>
      <family val="2"/>
    </font>
    <font>
      <b/>
      <sz val="9"/>
      <color rgb="FF000000"/>
      <name val="Arial"/>
      <family val="2"/>
    </font>
    <font>
      <b/>
      <sz val="14"/>
      <color theme="1"/>
      <name val="Arial"/>
      <family val="2"/>
    </font>
    <font>
      <sz val="11"/>
      <color rgb="FFFF0000"/>
      <name val="Calibri"/>
      <family val="2"/>
      <scheme val="minor"/>
    </font>
    <font>
      <u/>
      <sz val="11"/>
      <color theme="10"/>
      <name val="Calibri"/>
      <family val="2"/>
    </font>
    <font>
      <sz val="11"/>
      <color theme="1"/>
      <name val="Calibri"/>
      <family val="2"/>
    </font>
    <font>
      <b/>
      <sz val="18"/>
      <color theme="1"/>
      <name val="Calibri"/>
      <family val="2"/>
      <scheme val="minor"/>
    </font>
    <font>
      <b/>
      <sz val="9"/>
      <color theme="1"/>
      <name val="Calibri"/>
      <family val="2"/>
      <scheme val="minor"/>
    </font>
    <font>
      <sz val="11"/>
      <color rgb="FF006100"/>
      <name val="Calibri"/>
      <family val="2"/>
      <scheme val="minor"/>
    </font>
    <font>
      <sz val="11"/>
      <color rgb="FF9C0006"/>
      <name val="Calibri"/>
      <family val="2"/>
      <scheme val="minor"/>
    </font>
    <font>
      <i/>
      <sz val="10"/>
      <color theme="1"/>
      <name val="Calibri"/>
      <family val="2"/>
      <scheme val="minor"/>
    </font>
    <font>
      <i/>
      <u/>
      <sz val="10"/>
      <color theme="1"/>
      <name val="Calibri"/>
      <family val="2"/>
      <scheme val="minor"/>
    </font>
    <font>
      <i/>
      <sz val="11"/>
      <color theme="1"/>
      <name val="Calibri"/>
      <family val="2"/>
      <scheme val="minor"/>
    </font>
    <font>
      <i/>
      <u/>
      <sz val="11"/>
      <color theme="1"/>
      <name val="Calibri"/>
      <family val="2"/>
      <scheme val="minor"/>
    </font>
    <font>
      <b/>
      <i/>
      <sz val="11"/>
      <color theme="1"/>
      <name val="Calibri"/>
      <family val="2"/>
      <scheme val="minor"/>
    </font>
    <font>
      <sz val="10"/>
      <color theme="1"/>
      <name val="Calibri"/>
      <family val="2"/>
      <scheme val="minor"/>
    </font>
    <font>
      <sz val="8"/>
      <color rgb="FF000000"/>
      <name val="Arial"/>
      <family val="2"/>
    </font>
  </fonts>
  <fills count="9">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auto="1"/>
      </left>
      <right style="thin">
        <color auto="1"/>
      </right>
      <top/>
      <bottom style="double">
        <color auto="1"/>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right/>
      <top style="dashDotDot">
        <color auto="1"/>
      </top>
      <bottom/>
      <diagonal/>
    </border>
    <border>
      <left/>
      <right style="dashDotDot">
        <color auto="1"/>
      </right>
      <top style="dashDotDot">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ouble">
        <color indexed="64"/>
      </bottom>
      <diagonal/>
    </border>
    <border>
      <left/>
      <right style="dashDotDot">
        <color auto="1"/>
      </right>
      <top/>
      <bottom style="thin">
        <color indexed="64"/>
      </bottom>
      <diagonal/>
    </border>
    <border>
      <left style="dashDotDot">
        <color auto="1"/>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8" fillId="7" borderId="0" applyNumberFormat="0" applyBorder="0" applyAlignment="0" applyProtection="0"/>
    <xf numFmtId="0" fontId="19" fillId="8" borderId="0" applyNumberFormat="0" applyBorder="0" applyAlignment="0" applyProtection="0"/>
  </cellStyleXfs>
  <cellXfs count="157">
    <xf numFmtId="0" fontId="0" fillId="0" borderId="0" xfId="0"/>
    <xf numFmtId="0" fontId="0" fillId="2" borderId="0" xfId="0" applyFill="1" applyAlignment="1">
      <alignment horizontal="center"/>
    </xf>
    <xf numFmtId="0" fontId="0" fillId="0" borderId="1" xfId="0" applyBorder="1" applyAlignment="1">
      <alignment horizontal="center"/>
    </xf>
    <xf numFmtId="0" fontId="3" fillId="0" borderId="0" xfId="0" applyFont="1" applyAlignment="1">
      <alignment vertical="center"/>
    </xf>
    <xf numFmtId="0" fontId="4" fillId="0" borderId="0" xfId="0" applyFont="1"/>
    <xf numFmtId="0" fontId="4" fillId="0" borderId="12" xfId="0" applyFont="1" applyBorder="1"/>
    <xf numFmtId="0" fontId="4" fillId="0" borderId="2" xfId="0" applyFont="1" applyBorder="1"/>
    <xf numFmtId="0" fontId="4" fillId="3" borderId="3" xfId="0" applyFont="1" applyFill="1" applyBorder="1"/>
    <xf numFmtId="0" fontId="4" fillId="0" borderId="3" xfId="0" applyFont="1" applyBorder="1"/>
    <xf numFmtId="0" fontId="4" fillId="0" borderId="4" xfId="0" applyFont="1" applyBorder="1"/>
    <xf numFmtId="0" fontId="4" fillId="3" borderId="1" xfId="0" applyFont="1" applyFill="1" applyBorder="1" applyAlignment="1">
      <alignment horizontal="center"/>
    </xf>
    <xf numFmtId="0" fontId="4" fillId="4" borderId="0" xfId="0" applyFont="1" applyFill="1"/>
    <xf numFmtId="0" fontId="4" fillId="3" borderId="3" xfId="0" applyFont="1" applyFill="1" applyBorder="1" applyAlignment="1">
      <alignment horizontal="center"/>
    </xf>
    <xf numFmtId="0" fontId="4" fillId="0" borderId="0" xfId="0" applyFont="1" applyAlignment="1">
      <alignment horizontal="left"/>
    </xf>
    <xf numFmtId="0" fontId="4" fillId="5" borderId="0" xfId="0" applyFont="1" applyFill="1"/>
    <xf numFmtId="0" fontId="4" fillId="0" borderId="0" xfId="0" applyFont="1" applyAlignment="1">
      <alignment horizontal="right"/>
    </xf>
    <xf numFmtId="0" fontId="4" fillId="0" borderId="10" xfId="0" applyFont="1" applyBorder="1" applyAlignment="1">
      <alignment horizontal="center"/>
    </xf>
    <xf numFmtId="0" fontId="4" fillId="0" borderId="7" xfId="0" applyFont="1" applyBorder="1" applyAlignment="1">
      <alignment horizontal="center"/>
    </xf>
    <xf numFmtId="0" fontId="4" fillId="3" borderId="7" xfId="0" applyFont="1" applyFill="1" applyBorder="1" applyAlignment="1">
      <alignment horizontal="center"/>
    </xf>
    <xf numFmtId="0" fontId="5" fillId="0" borderId="5" xfId="0" applyFont="1" applyBorder="1"/>
    <xf numFmtId="0" fontId="5" fillId="0" borderId="6" xfId="0" applyFont="1" applyBorder="1"/>
    <xf numFmtId="0" fontId="4" fillId="0" borderId="13"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3" borderId="8" xfId="0" applyFont="1" applyFill="1" applyBorder="1" applyAlignment="1">
      <alignment horizontal="center"/>
    </xf>
    <xf numFmtId="0" fontId="5" fillId="0" borderId="11"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4" fillId="0" borderId="9" xfId="0" applyFont="1" applyBorder="1" applyAlignment="1">
      <alignment horizontal="center"/>
    </xf>
    <xf numFmtId="0" fontId="4" fillId="3" borderId="9" xfId="0" applyFont="1" applyFill="1" applyBorder="1" applyAlignment="1">
      <alignment horizontal="center"/>
    </xf>
    <xf numFmtId="1" fontId="4" fillId="0" borderId="0" xfId="0" applyNumberFormat="1" applyFont="1" applyAlignment="1">
      <alignment horizontal="center"/>
    </xf>
    <xf numFmtId="0" fontId="4" fillId="0" borderId="16" xfId="0" applyFont="1" applyBorder="1" applyAlignment="1">
      <alignment horizontal="center"/>
    </xf>
    <xf numFmtId="0" fontId="4" fillId="3" borderId="16" xfId="0" applyFont="1" applyFill="1" applyBorder="1" applyAlignment="1">
      <alignment horizontal="center"/>
    </xf>
    <xf numFmtId="3" fontId="0" fillId="0" borderId="0" xfId="0" applyNumberFormat="1" applyAlignment="1">
      <alignment horizontal="center"/>
    </xf>
    <xf numFmtId="0" fontId="13" fillId="0" borderId="0" xfId="0" applyFont="1"/>
    <xf numFmtId="0" fontId="4" fillId="0" borderId="3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14" fillId="0" borderId="0" xfId="1" applyFill="1" applyBorder="1" applyAlignment="1" applyProtection="1"/>
    <xf numFmtId="0" fontId="16" fillId="0" borderId="0" xfId="0" applyFont="1" applyAlignment="1">
      <alignment horizontal="center" vertical="center" wrapText="1"/>
    </xf>
    <xf numFmtId="0" fontId="2" fillId="0" borderId="0" xfId="0" applyFont="1" applyAlignment="1">
      <alignment horizontal="center" vertical="center" wrapText="1"/>
    </xf>
    <xf numFmtId="0" fontId="0" fillId="0" borderId="13" xfId="0" applyBorder="1"/>
    <xf numFmtId="0" fontId="0" fillId="0" borderId="12" xfId="0" applyBorder="1"/>
    <xf numFmtId="0" fontId="0" fillId="0" borderId="0" xfId="0" applyAlignment="1">
      <alignment horizontal="center" wrapText="1"/>
    </xf>
    <xf numFmtId="0" fontId="0" fillId="0" borderId="0" xfId="0" quotePrefix="1"/>
    <xf numFmtId="0" fontId="15" fillId="0" borderId="0" xfId="0" applyFont="1" applyAlignment="1">
      <alignment horizontal="center"/>
    </xf>
    <xf numFmtId="0" fontId="0" fillId="0" borderId="0" xfId="0" applyAlignment="1">
      <alignment wrapText="1"/>
    </xf>
    <xf numFmtId="0" fontId="10" fillId="0" borderId="0" xfId="0" applyFont="1"/>
    <xf numFmtId="0" fontId="10" fillId="0" borderId="33" xfId="0" applyFont="1" applyBorder="1"/>
    <xf numFmtId="0" fontId="0" fillId="0" borderId="0" xfId="0" applyAlignment="1">
      <alignment vertical="top"/>
    </xf>
    <xf numFmtId="0" fontId="20" fillId="0" borderId="0" xfId="0" applyFont="1"/>
    <xf numFmtId="0" fontId="20" fillId="0" borderId="0" xfId="0" applyFont="1" applyAlignment="1">
      <alignment vertical="top"/>
    </xf>
    <xf numFmtId="0" fontId="26" fillId="0" borderId="4" xfId="0" quotePrefix="1" applyFont="1" applyBorder="1" applyAlignment="1">
      <alignment horizontal="center" vertical="center"/>
    </xf>
    <xf numFmtId="164" fontId="5" fillId="5" borderId="15" xfId="0" applyNumberFormat="1" applyFont="1" applyFill="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6" xfId="0" applyBorder="1" applyAlignment="1">
      <alignment horizontal="center"/>
    </xf>
    <xf numFmtId="0" fontId="10" fillId="0" borderId="22" xfId="0" applyFont="1" applyBorder="1" applyAlignment="1">
      <alignment horizontal="center" vertical="center"/>
    </xf>
    <xf numFmtId="0" fontId="0" fillId="0" borderId="23" xfId="0" applyBorder="1"/>
    <xf numFmtId="0" fontId="0" fillId="0" borderId="25" xfId="0" applyBorder="1"/>
    <xf numFmtId="0" fontId="0" fillId="0" borderId="1" xfId="0" applyBorder="1"/>
    <xf numFmtId="0" fontId="26" fillId="0" borderId="24" xfId="0" quotePrefix="1" applyFont="1" applyBorder="1" applyAlignment="1">
      <alignment horizontal="center" vertical="center"/>
    </xf>
    <xf numFmtId="0" fontId="26" fillId="0" borderId="26"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0" fillId="0" borderId="25" xfId="0"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0" borderId="0" xfId="0" applyAlignment="1">
      <alignment horizontal="left"/>
    </xf>
    <xf numFmtId="0" fontId="0" fillId="0" borderId="1" xfId="0" applyBorder="1" applyAlignment="1">
      <alignment horizontal="left"/>
    </xf>
    <xf numFmtId="0" fontId="0" fillId="0" borderId="0" xfId="0" applyAlignment="1">
      <alignment horizontal="left" wrapText="1"/>
    </xf>
    <xf numFmtId="0" fontId="22" fillId="0" borderId="0" xfId="0" applyFont="1" applyAlignment="1">
      <alignment horizontal="left" wrapText="1"/>
    </xf>
    <xf numFmtId="0" fontId="14" fillId="0" borderId="0" xfId="1" applyFill="1" applyBorder="1" applyAlignment="1" applyProtection="1">
      <alignment horizontal="center"/>
      <protection locked="0"/>
    </xf>
    <xf numFmtId="0" fontId="18" fillId="7" borderId="16" xfId="2" applyBorder="1" applyAlignment="1" applyProtection="1">
      <alignment horizontal="center" wrapText="1"/>
    </xf>
    <xf numFmtId="0" fontId="0" fillId="0" borderId="16" xfId="0" applyBorder="1" applyAlignment="1">
      <alignment horizontal="center" wrapText="1"/>
    </xf>
    <xf numFmtId="0" fontId="19" fillId="8" borderId="16" xfId="3" applyBorder="1" applyAlignment="1" applyProtection="1">
      <alignment horizontal="center" wrapText="1"/>
    </xf>
    <xf numFmtId="0" fontId="0" fillId="0" borderId="16" xfId="0" applyBorder="1" applyAlignment="1">
      <alignment horizontal="left"/>
    </xf>
    <xf numFmtId="0" fontId="0" fillId="6" borderId="16" xfId="0"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1" fillId="0" borderId="30" xfId="0" applyFont="1" applyBorder="1" applyAlignment="1">
      <alignment horizontal="center" wrapText="1"/>
    </xf>
    <xf numFmtId="0" fontId="1" fillId="0" borderId="31" xfId="0" applyFont="1" applyBorder="1" applyAlignment="1">
      <alignment horizontal="center" wrapText="1"/>
    </xf>
    <xf numFmtId="0" fontId="1" fillId="0" borderId="32" xfId="0" applyFont="1" applyBorder="1" applyAlignment="1">
      <alignment horizontal="center" wrapText="1"/>
    </xf>
    <xf numFmtId="0" fontId="0" fillId="0" borderId="0" xfId="0" applyAlignment="1">
      <alignment horizontal="center"/>
    </xf>
    <xf numFmtId="0" fontId="1" fillId="0" borderId="1" xfId="0" applyFont="1" applyBorder="1" applyAlignment="1">
      <alignment horizontal="left"/>
    </xf>
    <xf numFmtId="0" fontId="1" fillId="0" borderId="0" xfId="0" applyFont="1" applyAlignment="1">
      <alignment horizontal="left"/>
    </xf>
    <xf numFmtId="0" fontId="10" fillId="0" borderId="23" xfId="0" applyFont="1" applyBorder="1" applyAlignment="1">
      <alignment horizontal="left" wrapText="1"/>
    </xf>
    <xf numFmtId="0" fontId="10" fillId="0" borderId="0" xfId="0" applyFont="1" applyAlignment="1">
      <alignment horizontal="left" wrapText="1"/>
    </xf>
    <xf numFmtId="0" fontId="10" fillId="0" borderId="0" xfId="0" applyFont="1" applyAlignment="1">
      <alignment horizontal="left"/>
    </xf>
    <xf numFmtId="0" fontId="7" fillId="0" borderId="0" xfId="0" applyFont="1" applyAlignment="1">
      <alignment horizontal="left"/>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13" xfId="0" applyFont="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0" fillId="0" borderId="13" xfId="0" applyBorder="1" applyAlignment="1">
      <alignment horizontal="left"/>
    </xf>
    <xf numFmtId="14" fontId="0" fillId="0" borderId="1" xfId="0" applyNumberFormat="1" applyBorder="1" applyAlignment="1">
      <alignment horizontal="center"/>
    </xf>
    <xf numFmtId="0" fontId="7" fillId="0" borderId="0" xfId="0" applyFont="1" applyAlignment="1">
      <alignment horizontal="left" vertical="center" wrapText="1"/>
    </xf>
    <xf numFmtId="0" fontId="10"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left" wrapText="1"/>
    </xf>
    <xf numFmtId="0" fontId="26" fillId="0" borderId="26" xfId="0" quotePrefix="1" applyFont="1" applyBorder="1" applyAlignment="1">
      <alignment horizontal="center" vertical="center"/>
    </xf>
    <xf numFmtId="0" fontId="20" fillId="0" borderId="17" xfId="0" applyFont="1" applyBorder="1" applyAlignment="1">
      <alignment horizontal="center" vertical="top"/>
    </xf>
    <xf numFmtId="0" fontId="20" fillId="0" borderId="18" xfId="0" applyFont="1" applyBorder="1" applyAlignment="1">
      <alignment horizontal="center" vertical="top"/>
    </xf>
    <xf numFmtId="0" fontId="20" fillId="0" borderId="19" xfId="0" applyFont="1" applyBorder="1" applyAlignment="1">
      <alignment horizontal="center" vertical="top"/>
    </xf>
    <xf numFmtId="0" fontId="0" fillId="6" borderId="1"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0" fillId="6" borderId="36" xfId="0" applyFill="1" applyBorder="1" applyAlignment="1" applyProtection="1">
      <alignment horizontal="center"/>
      <protection locked="0"/>
    </xf>
    <xf numFmtId="0" fontId="17" fillId="6" borderId="1" xfId="0" applyFont="1" applyFill="1" applyBorder="1" applyAlignment="1" applyProtection="1">
      <alignment horizontal="left"/>
      <protection locked="0"/>
    </xf>
    <xf numFmtId="0" fontId="1" fillId="6" borderId="1" xfId="0" applyFont="1" applyFill="1" applyBorder="1" applyAlignment="1" applyProtection="1">
      <alignment horizontal="left"/>
      <protection locked="0"/>
    </xf>
    <xf numFmtId="0" fontId="20" fillId="0" borderId="0" xfId="0" applyFont="1" applyAlignment="1">
      <alignment horizontal="center"/>
    </xf>
    <xf numFmtId="0" fontId="16" fillId="0" borderId="0" xfId="0" applyFont="1" applyAlignment="1">
      <alignment horizontal="center" vertical="center" wrapText="1"/>
    </xf>
    <xf numFmtId="14" fontId="0" fillId="6" borderId="1" xfId="0" applyNumberFormat="1"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25" fillId="0" borderId="0" xfId="0" applyFont="1" applyAlignment="1">
      <alignment horizontal="left" wrapText="1"/>
    </xf>
    <xf numFmtId="0" fontId="22" fillId="0" borderId="17" xfId="0" applyFont="1" applyBorder="1" applyAlignment="1">
      <alignment horizontal="center"/>
    </xf>
    <xf numFmtId="0" fontId="22" fillId="0" borderId="19" xfId="0" applyFont="1" applyBorder="1" applyAlignment="1">
      <alignment horizontal="center"/>
    </xf>
    <xf numFmtId="0" fontId="0" fillId="0" borderId="10" xfId="0" applyBorder="1" applyAlignment="1">
      <alignment horizontal="center"/>
    </xf>
    <xf numFmtId="0" fontId="0" fillId="0" borderId="34" xfId="0" applyBorder="1" applyAlignment="1">
      <alignment horizontal="center"/>
    </xf>
    <xf numFmtId="0" fontId="20" fillId="0" borderId="1" xfId="0" applyFont="1" applyBorder="1" applyAlignment="1">
      <alignment horizontal="center" vertical="top"/>
    </xf>
    <xf numFmtId="0" fontId="20" fillId="0" borderId="36" xfId="0" applyFont="1" applyBorder="1" applyAlignment="1">
      <alignment horizontal="center" vertical="top"/>
    </xf>
    <xf numFmtId="0" fontId="20" fillId="0" borderId="0" xfId="0" applyFont="1" applyAlignment="1">
      <alignment horizontal="center" vertical="top"/>
    </xf>
    <xf numFmtId="0" fontId="22" fillId="0" borderId="0" xfId="0" applyFont="1" applyAlignment="1">
      <alignment horizontal="left" vertical="top" wrapText="1"/>
    </xf>
    <xf numFmtId="0" fontId="22" fillId="0" borderId="1" xfId="0" applyFont="1" applyBorder="1" applyAlignment="1">
      <alignment horizontal="left" vertical="top" wrapText="1"/>
    </xf>
    <xf numFmtId="0" fontId="20" fillId="0" borderId="0" xfId="0" applyFont="1" applyAlignment="1">
      <alignment horizontal="left" vertical="top" wrapText="1"/>
    </xf>
    <xf numFmtId="0" fontId="20" fillId="0" borderId="0" xfId="0" quotePrefix="1" applyFont="1" applyAlignment="1">
      <alignment horizontal="left"/>
    </xf>
    <xf numFmtId="0" fontId="20" fillId="0" borderId="37" xfId="0" applyFont="1" applyBorder="1" applyAlignment="1">
      <alignment horizontal="center"/>
    </xf>
    <xf numFmtId="0" fontId="20" fillId="0" borderId="0" xfId="0" quotePrefix="1" applyFont="1" applyAlignment="1">
      <alignment horizontal="center" vertical="top"/>
    </xf>
    <xf numFmtId="0" fontId="20" fillId="0" borderId="0" xfId="0" applyFont="1" applyAlignment="1">
      <alignment horizontal="left" vertical="top"/>
    </xf>
    <xf numFmtId="0" fontId="0" fillId="0" borderId="13"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25" xfId="0" applyBorder="1" applyAlignment="1">
      <alignment horizontal="center" wrapText="1"/>
    </xf>
    <xf numFmtId="0" fontId="0" fillId="0" borderId="1" xfId="0" applyBorder="1" applyAlignment="1">
      <alignment horizontal="center" wrapText="1"/>
    </xf>
    <xf numFmtId="0" fontId="0" fillId="0" borderId="26" xfId="0" applyBorder="1" applyAlignment="1">
      <alignment horizontal="center" wrapText="1"/>
    </xf>
  </cellXfs>
  <cellStyles count="4">
    <cellStyle name="Bad" xfId="3" builtinId="27"/>
    <cellStyle name="Good" xfId="2" builtinId="26"/>
    <cellStyle name="Hyperlink" xfId="1" builtinId="8"/>
    <cellStyle name="Normal" xfId="0" builtinId="0"/>
  </cellStyles>
  <dxfs count="7">
    <dxf>
      <font>
        <condense val="0"/>
        <extend val="0"/>
        <color rgb="FF9C0006"/>
      </font>
      <fill>
        <patternFill>
          <bgColor rgb="FFFFC7CE"/>
        </patternFill>
      </fill>
    </dxf>
    <dxf>
      <font>
        <condense val="0"/>
        <extend val="0"/>
        <color rgb="FF006100"/>
      </font>
      <fill>
        <patternFill>
          <bgColor rgb="FFC6EFCE"/>
        </patternFill>
      </fill>
    </dxf>
    <dxf>
      <font>
        <b/>
        <i val="0"/>
      </font>
      <fill>
        <patternFill>
          <bgColor theme="5" tint="0.79998168889431442"/>
        </patternFill>
      </fill>
    </dxf>
    <dxf>
      <font>
        <condense val="0"/>
        <extend val="0"/>
        <color rgb="FF006100"/>
      </font>
      <fill>
        <patternFill>
          <bgColor rgb="FFC6EFCE"/>
        </patternFill>
      </fill>
    </dxf>
    <dxf>
      <font>
        <condense val="0"/>
        <extend val="0"/>
        <color rgb="FF9C0006"/>
      </font>
      <fill>
        <patternFill>
          <bgColor rgb="FFFFC7CE"/>
        </patternFill>
      </fill>
    </dxf>
    <dxf>
      <font>
        <b/>
        <i val="0"/>
      </font>
      <fill>
        <patternFill>
          <bgColor rgb="FFFFC000"/>
        </patternFill>
      </fill>
      <border>
        <left style="hair">
          <color auto="1"/>
        </left>
        <right style="hair">
          <color auto="1"/>
        </right>
        <top style="hair">
          <color auto="1"/>
        </top>
        <bottom style="hair">
          <color auto="1"/>
        </bottom>
        <vertical/>
        <horizontal/>
      </border>
    </dxf>
    <dxf>
      <font>
        <b val="0"/>
        <i val="0"/>
      </font>
      <fill>
        <patternFill patternType="none">
          <bgColor auto="1"/>
        </patternFill>
      </fill>
      <border>
        <bottom style="thin">
          <color auto="1"/>
        </bottom>
        <vertical/>
        <horizontal/>
      </border>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ms.agr.wa.gov/WSDAKentico/Documents/PM/Registration/EcologyQuestionnair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48"/>
  <sheetViews>
    <sheetView showGridLines="0" tabSelected="1" showRuler="0" topLeftCell="A16" zoomScaleNormal="100" zoomScaleSheetLayoutView="100" workbookViewId="0">
      <selection activeCell="C27" sqref="C27:Y27"/>
    </sheetView>
  </sheetViews>
  <sheetFormatPr defaultColWidth="9.1328125" defaultRowHeight="14.25" x14ac:dyDescent="0.45"/>
  <cols>
    <col min="1" max="26" width="3.46484375" customWidth="1"/>
    <col min="27" max="27" width="1.33203125" customWidth="1"/>
    <col min="28" max="53" width="3.46484375" customWidth="1"/>
  </cols>
  <sheetData>
    <row r="1" spans="1:53" ht="15" customHeight="1" x14ac:dyDescent="0.45">
      <c r="A1" s="132" t="s">
        <v>121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44"/>
      <c r="AB1" s="104" t="s">
        <v>80</v>
      </c>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6"/>
    </row>
    <row r="2" spans="1:53" ht="15" customHeight="1" x14ac:dyDescent="0.4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44"/>
      <c r="AB2" s="107"/>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9"/>
    </row>
    <row r="3" spans="1:53" ht="15" customHeight="1" x14ac:dyDescent="0.45">
      <c r="A3" s="78" t="s">
        <v>118</v>
      </c>
      <c r="B3" s="78"/>
      <c r="C3" s="133"/>
      <c r="D3" s="124"/>
      <c r="E3" s="124"/>
      <c r="F3" s="124"/>
      <c r="W3" s="45"/>
      <c r="X3" s="45"/>
      <c r="Y3" s="45"/>
      <c r="Z3" s="45"/>
      <c r="AA3" s="45"/>
      <c r="AB3" s="46"/>
      <c r="BA3" s="47"/>
    </row>
    <row r="4" spans="1:53" x14ac:dyDescent="0.45">
      <c r="A4" s="78" t="s">
        <v>119</v>
      </c>
      <c r="B4" s="78"/>
      <c r="C4" s="78"/>
      <c r="D4" s="78"/>
      <c r="E4" s="78"/>
      <c r="F4" s="130"/>
      <c r="G4" s="130"/>
      <c r="H4" s="130"/>
      <c r="I4" s="130"/>
      <c r="J4" s="130"/>
      <c r="K4" s="130"/>
      <c r="L4" s="130"/>
      <c r="M4" s="130"/>
      <c r="N4" s="130"/>
      <c r="O4" s="130"/>
      <c r="P4" s="130"/>
      <c r="Q4" s="130"/>
      <c r="R4" s="130"/>
      <c r="S4" s="130"/>
      <c r="T4" s="97" t="s">
        <v>123</v>
      </c>
      <c r="U4" s="97"/>
      <c r="V4" s="97"/>
      <c r="W4" s="97"/>
      <c r="X4" s="125"/>
      <c r="Y4" s="127"/>
      <c r="AB4" s="110" t="str">
        <f>A3</f>
        <v>DATE:</v>
      </c>
      <c r="AC4" s="78"/>
      <c r="AD4" s="111" t="str">
        <f>IF(C3=0,"",C3)</f>
        <v/>
      </c>
      <c r="AE4" s="111"/>
      <c r="AF4" s="111"/>
      <c r="AG4" s="111"/>
      <c r="AI4" s="97" t="str">
        <f>A4</f>
        <v>COMPANY NAME:</v>
      </c>
      <c r="AJ4" s="97"/>
      <c r="AK4" s="97"/>
      <c r="AL4" s="97"/>
      <c r="AM4" s="97"/>
      <c r="AN4" s="98" t="str">
        <f>IF(F4=0,"",F4)</f>
        <v/>
      </c>
      <c r="AO4" s="98"/>
      <c r="AP4" s="98"/>
      <c r="AQ4" s="98"/>
      <c r="AR4" s="98"/>
      <c r="AS4" s="98"/>
      <c r="AT4" s="98"/>
      <c r="AU4" s="98"/>
      <c r="AV4" s="98"/>
      <c r="AW4" s="98"/>
      <c r="AX4" s="98"/>
      <c r="AY4" s="98"/>
      <c r="AZ4" s="98"/>
      <c r="BA4" s="47"/>
    </row>
    <row r="5" spans="1:53" x14ac:dyDescent="0.45">
      <c r="A5" s="78" t="s">
        <v>120</v>
      </c>
      <c r="B5" s="78"/>
      <c r="C5" s="78"/>
      <c r="D5" s="78"/>
      <c r="E5" s="78"/>
      <c r="F5" s="129"/>
      <c r="G5" s="129"/>
      <c r="H5" s="129"/>
      <c r="I5" s="129"/>
      <c r="J5" s="129"/>
      <c r="K5" s="129"/>
      <c r="L5" s="129"/>
      <c r="M5" s="129"/>
      <c r="N5" s="129"/>
      <c r="O5" s="129"/>
      <c r="P5" s="129"/>
      <c r="Q5" s="129"/>
      <c r="R5" s="129"/>
      <c r="S5" s="129"/>
      <c r="T5" s="97" t="s">
        <v>122</v>
      </c>
      <c r="U5" s="97"/>
      <c r="V5" s="97"/>
      <c r="W5" s="97"/>
      <c r="X5" s="125"/>
      <c r="Y5" s="127"/>
      <c r="AB5" s="110" t="str">
        <f>A5</f>
        <v>PRODUCT NAME:</v>
      </c>
      <c r="AC5" s="78"/>
      <c r="AD5" s="78"/>
      <c r="AE5" s="78"/>
      <c r="AF5" s="78"/>
      <c r="AG5" s="98" t="str">
        <f>IF(F5=0,"",F5)</f>
        <v/>
      </c>
      <c r="AH5" s="98"/>
      <c r="AI5" s="98"/>
      <c r="AJ5" s="98"/>
      <c r="AK5" s="98"/>
      <c r="AL5" s="98"/>
      <c r="AM5" s="98"/>
      <c r="AN5" s="98"/>
      <c r="AO5" s="98"/>
      <c r="AP5" s="98"/>
      <c r="AQ5" s="98"/>
      <c r="AR5" s="98"/>
      <c r="AS5" s="98"/>
      <c r="AT5" s="98"/>
      <c r="AU5" s="98"/>
      <c r="AV5" s="98"/>
      <c r="AW5" s="98"/>
      <c r="AX5" s="98"/>
      <c r="AY5" s="98"/>
      <c r="AZ5" s="98"/>
      <c r="BA5" s="47"/>
    </row>
    <row r="6" spans="1:53" ht="15" customHeight="1" x14ac:dyDescent="0.45">
      <c r="A6" s="136" t="s">
        <v>60</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48"/>
      <c r="AB6" s="46"/>
      <c r="AC6" s="118" t="s">
        <v>105</v>
      </c>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47"/>
    </row>
    <row r="7" spans="1:53" ht="15" customHeight="1" x14ac:dyDescent="0.4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48"/>
      <c r="AB7" s="46"/>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47"/>
    </row>
    <row r="8" spans="1:53" ht="15" customHeight="1" x14ac:dyDescent="0.45">
      <c r="B8" s="147" t="s">
        <v>146</v>
      </c>
      <c r="C8" s="147"/>
      <c r="D8" s="147"/>
      <c r="E8" s="147"/>
      <c r="F8" s="147"/>
      <c r="G8" s="147"/>
      <c r="H8" s="147"/>
      <c r="I8" s="137"/>
      <c r="J8" s="138"/>
      <c r="K8" s="148" t="s">
        <v>136</v>
      </c>
      <c r="L8" s="131"/>
      <c r="M8" s="131"/>
      <c r="N8" s="131"/>
      <c r="O8" s="131"/>
      <c r="P8" s="131"/>
      <c r="Q8" s="55"/>
      <c r="R8" s="55"/>
      <c r="S8" s="55"/>
      <c r="T8" s="55"/>
      <c r="AA8" s="48"/>
      <c r="AB8" s="46"/>
      <c r="AC8" s="99" t="s">
        <v>106</v>
      </c>
      <c r="AD8" s="99"/>
      <c r="AE8" s="99"/>
      <c r="AF8" s="99"/>
      <c r="AG8" s="99"/>
      <c r="AH8" s="99"/>
      <c r="AI8" s="99"/>
      <c r="AJ8" s="99"/>
      <c r="AK8" s="99"/>
      <c r="AL8" s="99"/>
      <c r="BA8" s="47"/>
    </row>
    <row r="9" spans="1:53" x14ac:dyDescent="0.45">
      <c r="AB9" s="46"/>
      <c r="AD9" s="112" t="s">
        <v>81</v>
      </c>
      <c r="AE9" s="112"/>
      <c r="AF9" s="112"/>
      <c r="AG9" s="112"/>
      <c r="AH9" s="112"/>
      <c r="AI9" s="112"/>
      <c r="AJ9" s="112"/>
      <c r="AK9" s="112"/>
      <c r="AL9" s="112"/>
      <c r="AM9" s="112"/>
      <c r="AN9" s="112"/>
      <c r="AO9" s="112"/>
      <c r="AP9" s="112"/>
      <c r="AQ9" s="112"/>
      <c r="AR9" s="112"/>
      <c r="AS9" s="112"/>
      <c r="AT9" s="112"/>
      <c r="AU9" s="112"/>
      <c r="AV9" s="112"/>
      <c r="AW9" s="112"/>
      <c r="AX9" s="112"/>
      <c r="AY9" s="112"/>
      <c r="BA9" s="47"/>
    </row>
    <row r="10" spans="1:53" x14ac:dyDescent="0.45">
      <c r="A10" s="49" t="s">
        <v>61</v>
      </c>
      <c r="B10" s="78" t="s">
        <v>125</v>
      </c>
      <c r="C10" s="78"/>
      <c r="D10" s="78"/>
      <c r="E10" s="78"/>
      <c r="F10" s="78"/>
      <c r="G10" s="78"/>
      <c r="H10" s="78"/>
      <c r="I10" s="78"/>
      <c r="J10" s="78"/>
      <c r="K10" s="78"/>
      <c r="AB10" s="46"/>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BA10" s="47"/>
    </row>
    <row r="11" spans="1:53" x14ac:dyDescent="0.45">
      <c r="B11" t="s">
        <v>144</v>
      </c>
      <c r="C11" s="78" t="s">
        <v>4</v>
      </c>
      <c r="D11" s="78"/>
      <c r="E11" s="78"/>
      <c r="F11" s="78"/>
      <c r="G11" s="78"/>
      <c r="H11" s="78"/>
      <c r="I11" s="124"/>
      <c r="J11" s="124"/>
      <c r="K11" s="124"/>
      <c r="L11" s="125" t="s">
        <v>5</v>
      </c>
      <c r="M11" s="134"/>
      <c r="N11" s="134"/>
      <c r="O11" s="135"/>
      <c r="P11" s="97" t="s">
        <v>9</v>
      </c>
      <c r="Q11" s="97"/>
      <c r="R11" s="124">
        <v>1</v>
      </c>
      <c r="S11" s="124"/>
      <c r="T11" s="124"/>
      <c r="U11" s="125" t="s">
        <v>79</v>
      </c>
      <c r="V11" s="126"/>
      <c r="W11" s="126"/>
      <c r="X11" s="127"/>
      <c r="AB11" s="46"/>
      <c r="AD11" s="103" t="s">
        <v>82</v>
      </c>
      <c r="AE11" s="103"/>
      <c r="AF11" s="103"/>
      <c r="AG11" s="103"/>
      <c r="AH11" s="103"/>
      <c r="AI11" s="103"/>
      <c r="AJ11" s="103"/>
      <c r="AK11" s="103"/>
      <c r="AL11" s="103"/>
      <c r="AM11" s="103"/>
      <c r="AN11" s="103"/>
      <c r="AO11" s="103"/>
      <c r="AP11" s="103"/>
      <c r="AQ11" s="103"/>
      <c r="AR11" s="103"/>
      <c r="AS11" s="103"/>
      <c r="AT11" s="103"/>
      <c r="AU11" s="103"/>
      <c r="AV11" s="103"/>
      <c r="AW11" s="103"/>
      <c r="AX11" s="103"/>
      <c r="AY11" s="103"/>
      <c r="BA11" s="47"/>
    </row>
    <row r="12" spans="1:53" x14ac:dyDescent="0.45">
      <c r="C12" s="124">
        <v>1</v>
      </c>
      <c r="D12" s="124"/>
      <c r="E12" s="124"/>
      <c r="F12" s="97" t="s">
        <v>11</v>
      </c>
      <c r="G12" s="97"/>
      <c r="H12" s="97"/>
      <c r="I12" s="97"/>
      <c r="J12" s="124">
        <v>1</v>
      </c>
      <c r="K12" s="124"/>
      <c r="L12" s="128"/>
      <c r="M12" s="125" t="s">
        <v>15</v>
      </c>
      <c r="N12" s="126"/>
      <c r="O12" s="126"/>
      <c r="P12" s="127"/>
      <c r="R12" s="131" t="s">
        <v>135</v>
      </c>
      <c r="S12" s="131"/>
      <c r="T12" s="131"/>
      <c r="U12" s="131"/>
      <c r="V12" s="131"/>
      <c r="W12" s="131"/>
      <c r="X12" s="131"/>
      <c r="Y12" s="131"/>
      <c r="Z12" s="131"/>
      <c r="AB12" s="46"/>
      <c r="AE12" s="103" t="s">
        <v>83</v>
      </c>
      <c r="AF12" s="103"/>
      <c r="AG12" s="103"/>
      <c r="AH12" s="103"/>
      <c r="AI12" s="103"/>
      <c r="AJ12" s="103"/>
      <c r="AK12" s="103"/>
      <c r="AL12" s="103"/>
      <c r="AM12" s="103"/>
      <c r="AN12" s="103"/>
      <c r="AO12" s="103"/>
      <c r="AP12" s="103"/>
      <c r="AQ12" s="103"/>
      <c r="AR12" s="103"/>
      <c r="AS12" s="103"/>
      <c r="AT12" s="103"/>
      <c r="AU12" s="103"/>
      <c r="AV12" s="103"/>
      <c r="AW12" s="103"/>
      <c r="AX12" s="103"/>
      <c r="AY12" s="103"/>
      <c r="BA12" s="47"/>
    </row>
    <row r="13" spans="1:53" x14ac:dyDescent="0.45">
      <c r="C13" s="149" t="s">
        <v>138</v>
      </c>
      <c r="D13" s="149"/>
      <c r="E13" s="149"/>
      <c r="F13" s="149"/>
      <c r="G13" s="149"/>
      <c r="H13" s="149"/>
      <c r="I13" s="149"/>
      <c r="J13" s="149"/>
      <c r="K13" s="149"/>
      <c r="L13" s="141">
        <v>2</v>
      </c>
      <c r="M13" s="141"/>
      <c r="N13" s="141"/>
      <c r="O13" s="143" t="s">
        <v>11</v>
      </c>
      <c r="P13" s="143"/>
      <c r="Q13" s="143"/>
      <c r="R13" s="143"/>
      <c r="S13" s="141">
        <v>1</v>
      </c>
      <c r="T13" s="141"/>
      <c r="U13" s="142"/>
      <c r="V13" s="121" t="s">
        <v>14</v>
      </c>
      <c r="W13" s="122"/>
      <c r="X13" s="123"/>
      <c r="Y13" s="54"/>
      <c r="Z13" s="54"/>
      <c r="AB13" s="46"/>
      <c r="AE13" s="103" t="s">
        <v>84</v>
      </c>
      <c r="AF13" s="103"/>
      <c r="AG13" s="103"/>
      <c r="AH13" s="103"/>
      <c r="AI13" s="103"/>
      <c r="AJ13" s="103"/>
      <c r="AK13" s="103"/>
      <c r="AL13" s="103"/>
      <c r="AM13" s="103"/>
      <c r="AN13" s="103"/>
      <c r="AO13" s="103"/>
      <c r="AP13" s="103"/>
      <c r="AQ13" s="103"/>
      <c r="AR13" s="103"/>
      <c r="AS13" s="103"/>
      <c r="AT13" s="103"/>
      <c r="AU13" s="103"/>
      <c r="AV13" s="103"/>
      <c r="AW13" s="103"/>
      <c r="AX13" s="103"/>
      <c r="AY13" s="103"/>
      <c r="BA13" s="47"/>
    </row>
    <row r="14" spans="1:53" x14ac:dyDescent="0.45">
      <c r="C14" s="55"/>
      <c r="D14" s="56"/>
      <c r="E14" s="150" t="s">
        <v>137</v>
      </c>
      <c r="F14" s="150"/>
      <c r="G14" s="150"/>
      <c r="H14" s="150"/>
      <c r="I14" s="150"/>
      <c r="J14" s="150"/>
      <c r="K14" s="150"/>
      <c r="L14" s="150"/>
      <c r="M14" s="150"/>
      <c r="N14" s="150"/>
      <c r="O14" s="150"/>
      <c r="P14" s="150"/>
      <c r="Q14" s="150"/>
      <c r="R14" s="56"/>
      <c r="S14" s="56"/>
      <c r="T14" s="56"/>
      <c r="U14" s="56"/>
      <c r="V14" s="56"/>
      <c r="W14" s="56"/>
      <c r="X14" s="56"/>
      <c r="Y14" s="54"/>
      <c r="Z14" s="54"/>
      <c r="AB14" s="46"/>
      <c r="AE14" s="119" t="s">
        <v>85</v>
      </c>
      <c r="AF14" s="119"/>
      <c r="AG14" s="119"/>
      <c r="AH14" s="119"/>
      <c r="AI14" s="119"/>
      <c r="AJ14" s="119"/>
      <c r="AK14" s="119"/>
      <c r="AL14" s="119"/>
      <c r="AM14" s="119"/>
      <c r="AN14" s="119"/>
      <c r="AO14" s="119"/>
      <c r="AP14" s="119"/>
      <c r="AQ14" s="119"/>
      <c r="AR14" s="119"/>
      <c r="AS14" s="119"/>
      <c r="AT14" s="119"/>
      <c r="AU14" s="119"/>
      <c r="AV14" s="119"/>
      <c r="AW14" s="119"/>
      <c r="AX14" s="119"/>
      <c r="AY14" s="119"/>
      <c r="BA14" s="47"/>
    </row>
    <row r="15" spans="1:53" x14ac:dyDescent="0.45">
      <c r="A15" s="49"/>
      <c r="B15" t="s">
        <v>145</v>
      </c>
      <c r="C15" s="78" t="s">
        <v>63</v>
      </c>
      <c r="D15" s="78"/>
      <c r="E15" s="78"/>
      <c r="F15" s="124"/>
      <c r="G15" s="124"/>
      <c r="H15" s="124"/>
      <c r="I15" s="125"/>
      <c r="J15" s="126"/>
      <c r="K15" s="126"/>
      <c r="L15" s="127"/>
      <c r="AB15" s="46"/>
      <c r="AE15" s="119"/>
      <c r="AF15" s="119"/>
      <c r="AG15" s="119"/>
      <c r="AH15" s="119"/>
      <c r="AI15" s="119"/>
      <c r="AJ15" s="119"/>
      <c r="AK15" s="119"/>
      <c r="AL15" s="119"/>
      <c r="AM15" s="119"/>
      <c r="AN15" s="119"/>
      <c r="AO15" s="119"/>
      <c r="AP15" s="119"/>
      <c r="AQ15" s="119"/>
      <c r="AR15" s="119"/>
      <c r="AS15" s="119"/>
      <c r="AT15" s="119"/>
      <c r="AU15" s="119"/>
      <c r="AV15" s="119"/>
      <c r="AW15" s="119"/>
      <c r="AX15" s="119"/>
      <c r="AY15" s="119"/>
      <c r="BA15" s="47"/>
    </row>
    <row r="16" spans="1:53" x14ac:dyDescent="0.45">
      <c r="D16" s="146" t="s">
        <v>134</v>
      </c>
      <c r="E16" s="146"/>
      <c r="F16" s="146"/>
      <c r="G16" s="146"/>
      <c r="H16" s="146"/>
      <c r="I16" s="146"/>
      <c r="J16" s="146"/>
      <c r="K16" s="146"/>
      <c r="L16" s="146"/>
      <c r="M16" s="146"/>
      <c r="N16" s="146"/>
      <c r="O16" s="146"/>
      <c r="P16" s="146"/>
      <c r="Q16" s="146"/>
      <c r="R16" s="146"/>
      <c r="S16" s="146"/>
      <c r="T16" s="146"/>
      <c r="U16" s="146"/>
      <c r="V16" s="146"/>
      <c r="W16" s="146"/>
      <c r="X16" s="146"/>
      <c r="Y16" s="146"/>
      <c r="Z16" s="146"/>
      <c r="AB16" s="46"/>
      <c r="AE16" s="103" t="s">
        <v>86</v>
      </c>
      <c r="AF16" s="103"/>
      <c r="AG16" s="103"/>
      <c r="AH16" s="103"/>
      <c r="AI16" s="103"/>
      <c r="AJ16" s="103"/>
      <c r="AK16" s="103"/>
      <c r="AL16" s="103"/>
      <c r="AM16" s="103"/>
      <c r="AN16" s="103"/>
      <c r="AO16" s="103"/>
      <c r="AP16" s="103"/>
      <c r="AQ16" s="103"/>
      <c r="AR16" s="103"/>
      <c r="AS16" s="103"/>
      <c r="AT16" s="103"/>
      <c r="AU16" s="103"/>
      <c r="AV16" s="103"/>
      <c r="AW16" s="103"/>
      <c r="AX16" s="103"/>
      <c r="AY16" s="103"/>
      <c r="BA16" s="47"/>
    </row>
    <row r="17" spans="1:53" x14ac:dyDescent="0.45">
      <c r="C17" s="5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B17" s="46"/>
      <c r="AE17" s="103" t="s">
        <v>87</v>
      </c>
      <c r="AF17" s="103"/>
      <c r="AG17" s="103"/>
      <c r="AH17" s="103"/>
      <c r="AI17" s="103"/>
      <c r="AJ17" s="103"/>
      <c r="AK17" s="103"/>
      <c r="AL17" s="103"/>
      <c r="AM17" s="103"/>
      <c r="AN17" s="103"/>
      <c r="AO17" s="103"/>
      <c r="AP17" s="103"/>
      <c r="AQ17" s="103"/>
      <c r="AR17" s="103"/>
      <c r="AS17" s="103"/>
      <c r="AT17" s="103"/>
      <c r="AU17" s="103"/>
      <c r="AV17" s="103"/>
      <c r="AW17" s="103"/>
      <c r="AX17" s="103"/>
      <c r="AY17" s="103"/>
      <c r="BA17" s="47"/>
    </row>
    <row r="18" spans="1:53" x14ac:dyDescent="0.45">
      <c r="A18" s="49" t="s">
        <v>62</v>
      </c>
      <c r="B18" s="79" t="s">
        <v>16</v>
      </c>
      <c r="C18" s="79"/>
      <c r="D18" s="79"/>
      <c r="E18" s="79"/>
      <c r="F18" s="79"/>
      <c r="G18" s="79"/>
      <c r="H18" s="79"/>
      <c r="I18" s="79"/>
      <c r="J18" s="79"/>
      <c r="K18" s="79"/>
      <c r="AB18" s="46"/>
      <c r="AF18" s="103" t="s">
        <v>88</v>
      </c>
      <c r="AG18" s="103"/>
      <c r="AH18" s="103"/>
      <c r="AI18" s="103"/>
      <c r="AJ18" s="103"/>
      <c r="AK18" s="103"/>
      <c r="AL18" s="103"/>
      <c r="AM18" s="103"/>
      <c r="AN18" s="103"/>
      <c r="AO18" s="103"/>
      <c r="AP18" s="103"/>
      <c r="AQ18" s="103"/>
      <c r="AR18" s="103"/>
      <c r="AS18" s="103"/>
      <c r="AT18" s="103"/>
      <c r="AU18" s="103"/>
      <c r="AV18" s="103"/>
      <c r="AW18" s="103"/>
      <c r="AX18" s="103"/>
      <c r="BA18" s="47"/>
    </row>
    <row r="19" spans="1:53" x14ac:dyDescent="0.45">
      <c r="B19" s="65" t="s">
        <v>0</v>
      </c>
      <c r="C19" s="65"/>
      <c r="D19" s="65" t="s">
        <v>17</v>
      </c>
      <c r="E19" s="65"/>
      <c r="F19" s="65" t="s">
        <v>67</v>
      </c>
      <c r="G19" s="65"/>
      <c r="H19" s="65" t="s">
        <v>19</v>
      </c>
      <c r="I19" s="65"/>
      <c r="J19" s="65" t="s">
        <v>20</v>
      </c>
      <c r="K19" s="65"/>
      <c r="L19" s="65" t="s">
        <v>21</v>
      </c>
      <c r="M19" s="65"/>
      <c r="N19" s="65" t="s">
        <v>22</v>
      </c>
      <c r="O19" s="65"/>
      <c r="P19" s="65" t="s">
        <v>23</v>
      </c>
      <c r="Q19" s="65"/>
      <c r="R19" s="65" t="s">
        <v>24</v>
      </c>
      <c r="S19" s="65"/>
      <c r="T19" s="65" t="s">
        <v>25</v>
      </c>
      <c r="U19" s="65"/>
      <c r="V19" s="65" t="s">
        <v>26</v>
      </c>
      <c r="W19" s="65"/>
      <c r="AB19" s="46"/>
      <c r="AF19" s="103" t="s">
        <v>89</v>
      </c>
      <c r="AG19" s="103"/>
      <c r="AH19" s="103"/>
      <c r="AI19" s="103"/>
      <c r="AJ19" s="103"/>
      <c r="AK19" s="103"/>
      <c r="AL19" s="103"/>
      <c r="AM19" s="103"/>
      <c r="AN19" s="103"/>
      <c r="AO19" s="103"/>
      <c r="AP19" s="103"/>
      <c r="AQ19" s="103"/>
      <c r="AR19" s="103"/>
      <c r="AS19" s="103"/>
      <c r="AT19" s="103"/>
      <c r="AU19" s="103"/>
      <c r="AV19" s="103"/>
      <c r="AW19" s="103"/>
      <c r="AX19" s="103"/>
      <c r="BA19" s="47"/>
    </row>
    <row r="20" spans="1:53" x14ac:dyDescent="0.45">
      <c r="B20" s="87"/>
      <c r="C20" s="87"/>
      <c r="D20" s="87"/>
      <c r="E20" s="87"/>
      <c r="F20" s="87"/>
      <c r="G20" s="87"/>
      <c r="H20" s="87"/>
      <c r="I20" s="87"/>
      <c r="J20" s="87"/>
      <c r="K20" s="87"/>
      <c r="L20" s="87"/>
      <c r="M20" s="87"/>
      <c r="N20" s="87"/>
      <c r="O20" s="87"/>
      <c r="P20" s="87"/>
      <c r="Q20" s="87"/>
      <c r="R20" s="87"/>
      <c r="S20" s="87"/>
      <c r="T20" s="87"/>
      <c r="U20" s="87"/>
      <c r="V20" s="87"/>
      <c r="W20" s="87"/>
      <c r="AA20" s="41"/>
      <c r="AB20" s="46"/>
      <c r="BA20" s="47"/>
    </row>
    <row r="21" spans="1:53" x14ac:dyDescent="0.45">
      <c r="B21" s="65" t="s">
        <v>27</v>
      </c>
      <c r="C21" s="65"/>
      <c r="D21" s="65" t="s">
        <v>28</v>
      </c>
      <c r="E21" s="65"/>
      <c r="F21" s="65" t="s">
        <v>29</v>
      </c>
      <c r="G21" s="65"/>
      <c r="H21" s="65" t="s">
        <v>30</v>
      </c>
      <c r="I21" s="65"/>
      <c r="J21" s="65" t="s">
        <v>65</v>
      </c>
      <c r="K21" s="65"/>
      <c r="L21" s="65"/>
      <c r="M21" s="65" t="s">
        <v>66</v>
      </c>
      <c r="N21" s="65"/>
      <c r="O21" s="65"/>
      <c r="AA21" s="41"/>
      <c r="AB21" s="46"/>
      <c r="AE21" s="59" t="s">
        <v>90</v>
      </c>
      <c r="AF21" s="60"/>
      <c r="AG21" s="60"/>
      <c r="AH21" s="60"/>
      <c r="AI21" s="60"/>
      <c r="AJ21" s="60"/>
      <c r="AK21" s="61"/>
      <c r="AL21" s="59" t="s">
        <v>91</v>
      </c>
      <c r="AM21" s="60"/>
      <c r="AN21" s="60"/>
      <c r="AO21" s="60"/>
      <c r="AP21" s="60"/>
      <c r="AQ21" s="60"/>
      <c r="AR21" s="60"/>
      <c r="AS21" s="60"/>
      <c r="AT21" s="60"/>
      <c r="AU21" s="60"/>
      <c r="AV21" s="60"/>
      <c r="AW21" s="61"/>
      <c r="BA21" s="47"/>
    </row>
    <row r="22" spans="1:53" ht="15.75" customHeight="1" x14ac:dyDescent="0.45">
      <c r="B22" s="87"/>
      <c r="C22" s="87"/>
      <c r="D22" s="87"/>
      <c r="E22" s="87"/>
      <c r="F22" s="87"/>
      <c r="G22" s="87"/>
      <c r="H22" s="87"/>
      <c r="I22" s="87"/>
      <c r="J22" s="87"/>
      <c r="K22" s="87"/>
      <c r="L22" s="87"/>
      <c r="M22" s="87"/>
      <c r="N22" s="87"/>
      <c r="O22" s="87"/>
      <c r="AB22" s="46"/>
      <c r="AE22" s="113" t="s">
        <v>102</v>
      </c>
      <c r="AF22" s="114"/>
      <c r="AG22" s="114"/>
      <c r="AH22" s="114"/>
      <c r="AI22" s="114"/>
      <c r="AJ22" s="114"/>
      <c r="AK22" s="115"/>
      <c r="AL22" s="66" t="s">
        <v>92</v>
      </c>
      <c r="AM22" s="72"/>
      <c r="AN22" s="116"/>
      <c r="AO22" s="66">
        <v>3010</v>
      </c>
      <c r="AP22" s="67"/>
      <c r="AQ22" s="70" t="s">
        <v>147</v>
      </c>
      <c r="AR22" s="66">
        <v>3020</v>
      </c>
      <c r="AS22" s="72"/>
      <c r="AT22" s="70" t="s">
        <v>147</v>
      </c>
      <c r="AU22" s="66">
        <v>3051</v>
      </c>
      <c r="AV22" s="72"/>
      <c r="AW22" s="70" t="s">
        <v>148</v>
      </c>
      <c r="BA22" s="47"/>
    </row>
    <row r="23" spans="1:53" x14ac:dyDescent="0.45">
      <c r="F23" s="41"/>
      <c r="G23" s="41"/>
      <c r="H23" s="41"/>
      <c r="I23" s="41"/>
      <c r="J23" s="41"/>
      <c r="K23" s="41"/>
      <c r="L23" s="41"/>
      <c r="M23" s="41"/>
      <c r="N23" s="41"/>
      <c r="O23" s="41"/>
      <c r="P23" s="41"/>
      <c r="Q23" s="41"/>
      <c r="R23" s="41"/>
      <c r="S23" s="41"/>
      <c r="T23" s="41"/>
      <c r="U23" s="41"/>
      <c r="AB23" s="46"/>
      <c r="AE23" s="75" t="s">
        <v>103</v>
      </c>
      <c r="AF23" s="76"/>
      <c r="AG23" s="76"/>
      <c r="AH23" s="76"/>
      <c r="AI23" s="76"/>
      <c r="AJ23" s="76"/>
      <c r="AK23" s="77"/>
      <c r="AL23" s="73"/>
      <c r="AM23" s="74"/>
      <c r="AN23" s="117"/>
      <c r="AO23" s="68"/>
      <c r="AP23" s="69"/>
      <c r="AQ23" s="71"/>
      <c r="AR23" s="73"/>
      <c r="AS23" s="74"/>
      <c r="AT23" s="120"/>
      <c r="AU23" s="73"/>
      <c r="AV23" s="74"/>
      <c r="AW23" s="120"/>
      <c r="BA23" s="47"/>
    </row>
    <row r="24" spans="1:53" ht="15" customHeight="1" x14ac:dyDescent="0.45">
      <c r="A24" s="49" t="s">
        <v>64</v>
      </c>
      <c r="B24" s="80" t="s">
        <v>127</v>
      </c>
      <c r="C24" s="80"/>
      <c r="D24" s="80"/>
      <c r="E24" s="80"/>
      <c r="F24" s="80"/>
      <c r="G24" s="80"/>
      <c r="H24" s="80"/>
      <c r="I24" s="80"/>
      <c r="J24" s="80"/>
      <c r="K24" s="80"/>
      <c r="L24" s="80"/>
      <c r="M24" s="80"/>
      <c r="N24" s="80"/>
      <c r="O24" s="80"/>
      <c r="P24" s="80"/>
      <c r="Q24" s="80"/>
      <c r="R24" s="80"/>
      <c r="S24" s="80"/>
      <c r="T24" s="80"/>
      <c r="U24" s="80"/>
      <c r="V24" s="80"/>
      <c r="W24" s="80"/>
      <c r="X24" s="80"/>
      <c r="Y24" s="80"/>
      <c r="AB24" s="46"/>
      <c r="AE24" s="59" t="s">
        <v>69</v>
      </c>
      <c r="AF24" s="60"/>
      <c r="AG24" s="60"/>
      <c r="AH24" s="60"/>
      <c r="AI24" s="60"/>
      <c r="AJ24" s="60"/>
      <c r="AK24" s="61"/>
      <c r="AL24" s="59">
        <v>6010</v>
      </c>
      <c r="AM24" s="60"/>
      <c r="AN24" s="61"/>
      <c r="AO24" s="59">
        <v>6020</v>
      </c>
      <c r="AP24" s="60"/>
      <c r="AQ24" s="61"/>
      <c r="AR24" s="59" t="s">
        <v>93</v>
      </c>
      <c r="AS24" s="60"/>
      <c r="AT24" s="61"/>
      <c r="AU24" s="59" t="s">
        <v>94</v>
      </c>
      <c r="AV24" s="60"/>
      <c r="AW24" s="61"/>
      <c r="BA24" s="47"/>
    </row>
    <row r="25" spans="1:53" ht="15.75" customHeight="1" x14ac:dyDescent="0.45">
      <c r="B25" s="50" t="s">
        <v>117</v>
      </c>
      <c r="C25" s="81" t="s">
        <v>128</v>
      </c>
      <c r="D25" s="81"/>
      <c r="E25" s="81"/>
      <c r="F25" s="81"/>
      <c r="G25" s="81"/>
      <c r="H25" s="81"/>
      <c r="I25" s="81"/>
      <c r="J25" s="81"/>
      <c r="K25" s="81"/>
      <c r="L25" s="81"/>
      <c r="M25" s="81"/>
      <c r="N25" s="81"/>
      <c r="O25" s="81"/>
      <c r="P25" s="81"/>
      <c r="Q25" s="81"/>
      <c r="R25" s="81"/>
      <c r="S25" s="81"/>
      <c r="T25" s="81"/>
      <c r="U25" s="81"/>
      <c r="V25" s="81"/>
      <c r="W25" s="81"/>
      <c r="X25" s="81"/>
      <c r="Y25" s="81"/>
      <c r="AB25" s="46"/>
      <c r="AE25" s="59" t="s">
        <v>72</v>
      </c>
      <c r="AF25" s="60"/>
      <c r="AG25" s="60"/>
      <c r="AH25" s="60"/>
      <c r="AI25" s="60"/>
      <c r="AJ25" s="60"/>
      <c r="AK25" s="61"/>
      <c r="AL25" s="59">
        <v>6010</v>
      </c>
      <c r="AM25" s="60"/>
      <c r="AN25" s="61"/>
      <c r="AO25" s="59">
        <v>6020</v>
      </c>
      <c r="AP25" s="60"/>
      <c r="AQ25" s="61"/>
      <c r="AR25" s="59">
        <v>7130</v>
      </c>
      <c r="AS25" s="60"/>
      <c r="AT25" s="61"/>
      <c r="AU25" s="59" t="s">
        <v>95</v>
      </c>
      <c r="AV25" s="60"/>
      <c r="AW25" s="61"/>
      <c r="BA25" s="47"/>
    </row>
    <row r="26" spans="1:53" ht="15" customHeight="1" x14ac:dyDescent="0.45">
      <c r="C26" s="81"/>
      <c r="D26" s="81"/>
      <c r="E26" s="81"/>
      <c r="F26" s="81"/>
      <c r="G26" s="81"/>
      <c r="H26" s="81"/>
      <c r="I26" s="81"/>
      <c r="J26" s="81"/>
      <c r="K26" s="81"/>
      <c r="L26" s="81"/>
      <c r="M26" s="81"/>
      <c r="N26" s="81"/>
      <c r="O26" s="81"/>
      <c r="P26" s="81"/>
      <c r="Q26" s="81"/>
      <c r="R26" s="81"/>
      <c r="S26" s="81"/>
      <c r="T26" s="81"/>
      <c r="U26" s="81"/>
      <c r="V26" s="81"/>
      <c r="W26" s="81"/>
      <c r="X26" s="81"/>
      <c r="Y26" s="81"/>
      <c r="AB26" s="46"/>
      <c r="AE26" s="59" t="s">
        <v>75</v>
      </c>
      <c r="AF26" s="60"/>
      <c r="AG26" s="60"/>
      <c r="AH26" s="60"/>
      <c r="AI26" s="60"/>
      <c r="AJ26" s="60"/>
      <c r="AK26" s="61"/>
      <c r="AL26" s="59">
        <v>6010</v>
      </c>
      <c r="AM26" s="60"/>
      <c r="AN26" s="61"/>
      <c r="AO26" s="59">
        <v>6020</v>
      </c>
      <c r="AP26" s="60"/>
      <c r="AQ26" s="61"/>
      <c r="AR26" s="59">
        <v>7200</v>
      </c>
      <c r="AS26" s="60"/>
      <c r="AT26" s="61"/>
      <c r="AU26" s="59">
        <v>7201</v>
      </c>
      <c r="AV26" s="60"/>
      <c r="AW26" s="61"/>
      <c r="BA26" s="47"/>
    </row>
    <row r="27" spans="1:53" ht="15" customHeight="1" x14ac:dyDescent="0.45">
      <c r="C27" s="82" t="s">
        <v>149</v>
      </c>
      <c r="D27" s="82"/>
      <c r="E27" s="82"/>
      <c r="F27" s="82"/>
      <c r="G27" s="82"/>
      <c r="H27" s="82"/>
      <c r="I27" s="82"/>
      <c r="J27" s="82"/>
      <c r="K27" s="82"/>
      <c r="L27" s="82"/>
      <c r="M27" s="82"/>
      <c r="N27" s="82"/>
      <c r="O27" s="82"/>
      <c r="P27" s="82"/>
      <c r="Q27" s="82"/>
      <c r="R27" s="82"/>
      <c r="S27" s="82"/>
      <c r="T27" s="82"/>
      <c r="U27" s="82"/>
      <c r="V27" s="82"/>
      <c r="W27" s="82"/>
      <c r="X27" s="82"/>
      <c r="Y27" s="82"/>
      <c r="AB27" s="46"/>
      <c r="AE27" s="59" t="s">
        <v>70</v>
      </c>
      <c r="AF27" s="60"/>
      <c r="AG27" s="60"/>
      <c r="AH27" s="60"/>
      <c r="AI27" s="60"/>
      <c r="AJ27" s="60"/>
      <c r="AK27" s="61"/>
      <c r="AL27" s="59" t="s">
        <v>96</v>
      </c>
      <c r="AM27" s="60"/>
      <c r="AN27" s="61"/>
      <c r="AO27" s="59" t="s">
        <v>97</v>
      </c>
      <c r="AP27" s="60"/>
      <c r="AQ27" s="61"/>
      <c r="AR27" s="59">
        <v>7474</v>
      </c>
      <c r="AS27" s="60"/>
      <c r="AT27" s="57" t="s">
        <v>148</v>
      </c>
      <c r="AU27" s="59">
        <v>7473</v>
      </c>
      <c r="AV27" s="60"/>
      <c r="AW27" s="61"/>
      <c r="BA27" s="47"/>
    </row>
    <row r="28" spans="1:53" ht="15" customHeight="1" x14ac:dyDescent="0.45">
      <c r="C28" s="51"/>
      <c r="D28" s="51"/>
      <c r="E28" s="51"/>
      <c r="F28" s="51"/>
      <c r="G28" s="51"/>
      <c r="H28" s="51"/>
      <c r="I28" s="51"/>
      <c r="J28" s="51"/>
      <c r="K28" s="51"/>
      <c r="L28" s="51"/>
      <c r="M28" s="51"/>
      <c r="N28" s="51"/>
      <c r="O28" s="51"/>
      <c r="P28" s="51"/>
      <c r="Q28" s="51"/>
      <c r="R28" s="51"/>
      <c r="S28" s="51"/>
      <c r="T28" s="51"/>
      <c r="U28" s="51"/>
      <c r="V28" s="51"/>
      <c r="W28" s="51"/>
      <c r="X28" s="51"/>
      <c r="Y28" s="51"/>
      <c r="AB28" s="46"/>
      <c r="AE28" s="59" t="s">
        <v>73</v>
      </c>
      <c r="AF28" s="60"/>
      <c r="AG28" s="60"/>
      <c r="AH28" s="60"/>
      <c r="AI28" s="60"/>
      <c r="AJ28" s="60"/>
      <c r="AK28" s="61"/>
      <c r="AL28" s="59">
        <v>6010</v>
      </c>
      <c r="AM28" s="60"/>
      <c r="AN28" s="61"/>
      <c r="AO28" s="59">
        <v>6020</v>
      </c>
      <c r="AP28" s="60"/>
      <c r="AQ28" s="61"/>
      <c r="AR28" s="59">
        <v>7480</v>
      </c>
      <c r="AS28" s="60"/>
      <c r="AT28" s="61"/>
      <c r="AU28" s="59"/>
      <c r="AV28" s="60"/>
      <c r="AW28" s="61"/>
      <c r="BA28" s="47"/>
    </row>
    <row r="29" spans="1:53" x14ac:dyDescent="0.45">
      <c r="A29" s="49" t="s">
        <v>68</v>
      </c>
      <c r="B29" s="78" t="s">
        <v>131</v>
      </c>
      <c r="C29" s="78"/>
      <c r="D29" s="78"/>
      <c r="E29" s="78"/>
      <c r="F29" s="78"/>
      <c r="G29" s="78"/>
      <c r="H29" s="78"/>
      <c r="I29" s="78"/>
      <c r="J29" s="78"/>
      <c r="K29" s="78"/>
      <c r="L29" s="78"/>
      <c r="M29" s="78"/>
      <c r="N29" s="78"/>
      <c r="O29" s="78"/>
      <c r="P29" s="78"/>
      <c r="Q29" s="78"/>
      <c r="R29" s="78"/>
      <c r="S29" s="78"/>
      <c r="T29" s="43"/>
      <c r="U29" s="84" t="s">
        <v>129</v>
      </c>
      <c r="V29" s="84"/>
      <c r="W29" s="84"/>
      <c r="X29" s="84"/>
      <c r="Y29" s="84"/>
      <c r="Z29" s="84"/>
      <c r="AB29" s="46"/>
      <c r="AE29" s="59" t="s">
        <v>76</v>
      </c>
      <c r="AF29" s="60"/>
      <c r="AG29" s="60"/>
      <c r="AH29" s="60"/>
      <c r="AI29" s="60"/>
      <c r="AJ29" s="60"/>
      <c r="AK29" s="61"/>
      <c r="AL29" s="59">
        <v>6010</v>
      </c>
      <c r="AM29" s="60"/>
      <c r="AN29" s="61"/>
      <c r="AO29" s="59">
        <v>6020</v>
      </c>
      <c r="AP29" s="60"/>
      <c r="AQ29" s="61"/>
      <c r="AR29" s="59">
        <v>7520</v>
      </c>
      <c r="AS29" s="60"/>
      <c r="AT29" s="61"/>
      <c r="AU29" s="59">
        <v>7521</v>
      </c>
      <c r="AV29" s="60"/>
      <c r="AW29" s="61"/>
      <c r="BA29" s="47"/>
    </row>
    <row r="30" spans="1:53" ht="15" customHeight="1" x14ac:dyDescent="0.45">
      <c r="B30" s="50" t="s">
        <v>117</v>
      </c>
      <c r="C30" s="144" t="s">
        <v>139</v>
      </c>
      <c r="D30" s="144"/>
      <c r="E30" s="144"/>
      <c r="F30" s="144"/>
      <c r="G30" s="144"/>
      <c r="H30" s="144"/>
      <c r="I30" s="144"/>
      <c r="J30" s="144"/>
      <c r="K30" s="144"/>
      <c r="L30" s="144"/>
      <c r="M30" s="144"/>
      <c r="N30" s="144"/>
      <c r="O30" s="144"/>
      <c r="P30" s="144"/>
      <c r="Q30" s="144"/>
      <c r="R30" s="144"/>
      <c r="S30" s="144"/>
      <c r="U30" s="84"/>
      <c r="V30" s="84"/>
      <c r="W30" s="84"/>
      <c r="X30" s="84"/>
      <c r="Y30" s="84"/>
      <c r="Z30" s="84"/>
      <c r="AB30" s="46"/>
      <c r="AE30" s="59" t="s">
        <v>71</v>
      </c>
      <c r="AF30" s="60"/>
      <c r="AG30" s="60"/>
      <c r="AH30" s="60"/>
      <c r="AI30" s="60"/>
      <c r="AJ30" s="60"/>
      <c r="AK30" s="61"/>
      <c r="AL30" s="59">
        <v>6010</v>
      </c>
      <c r="AM30" s="60"/>
      <c r="AN30" s="61"/>
      <c r="AO30" s="59">
        <v>6020</v>
      </c>
      <c r="AP30" s="60"/>
      <c r="AQ30" s="61"/>
      <c r="AR30" s="59">
        <v>7420</v>
      </c>
      <c r="AS30" s="60"/>
      <c r="AT30" s="61"/>
      <c r="AU30" s="59">
        <v>7421</v>
      </c>
      <c r="AV30" s="60"/>
      <c r="AW30" s="61"/>
      <c r="BA30" s="47"/>
    </row>
    <row r="31" spans="1:53" x14ac:dyDescent="0.45">
      <c r="C31" s="145"/>
      <c r="D31" s="145"/>
      <c r="E31" s="145"/>
      <c r="F31" s="145"/>
      <c r="G31" s="145"/>
      <c r="H31" s="145"/>
      <c r="I31" s="145"/>
      <c r="J31" s="145"/>
      <c r="K31" s="145"/>
      <c r="L31" s="145"/>
      <c r="M31" s="145"/>
      <c r="N31" s="145"/>
      <c r="O31" s="145"/>
      <c r="P31" s="145"/>
      <c r="Q31" s="145"/>
      <c r="R31" s="145"/>
      <c r="S31" s="145"/>
      <c r="U31" s="65">
        <f>Calculations!F6</f>
        <v>0</v>
      </c>
      <c r="V31" s="65"/>
      <c r="W31" s="65"/>
      <c r="X31" s="65"/>
      <c r="Y31" s="65"/>
      <c r="Z31" s="65"/>
      <c r="AB31" s="46"/>
      <c r="AE31" s="59" t="s">
        <v>74</v>
      </c>
      <c r="AF31" s="60"/>
      <c r="AG31" s="60"/>
      <c r="AH31" s="60"/>
      <c r="AI31" s="60"/>
      <c r="AJ31" s="60"/>
      <c r="AK31" s="61"/>
      <c r="AL31" s="59">
        <v>6010</v>
      </c>
      <c r="AM31" s="60"/>
      <c r="AN31" s="61"/>
      <c r="AO31" s="59">
        <v>6020</v>
      </c>
      <c r="AP31" s="60"/>
      <c r="AQ31" s="61"/>
      <c r="AR31" s="59">
        <v>7740</v>
      </c>
      <c r="AS31" s="60"/>
      <c r="AT31" s="61"/>
      <c r="AU31" s="59" t="s">
        <v>98</v>
      </c>
      <c r="AV31" s="60"/>
      <c r="AW31" s="61"/>
      <c r="BA31" s="47"/>
    </row>
    <row r="32" spans="1:53" ht="15" customHeight="1" x14ac:dyDescent="0.45">
      <c r="B32" s="140"/>
      <c r="C32" s="140"/>
      <c r="D32" s="140"/>
      <c r="E32" s="140"/>
      <c r="F32" s="140"/>
      <c r="G32" s="140"/>
      <c r="H32" s="140" t="s">
        <v>112</v>
      </c>
      <c r="I32" s="140"/>
      <c r="J32" s="140"/>
      <c r="K32" s="140"/>
      <c r="L32" s="140" t="s">
        <v>113</v>
      </c>
      <c r="M32" s="140"/>
      <c r="N32" s="140"/>
      <c r="O32" s="140"/>
      <c r="P32" s="140" t="s">
        <v>114</v>
      </c>
      <c r="Q32" s="140"/>
      <c r="R32" s="140"/>
      <c r="S32" s="140"/>
      <c r="T32" s="46"/>
      <c r="AB32" s="46"/>
      <c r="AE32" s="59" t="s">
        <v>77</v>
      </c>
      <c r="AF32" s="60"/>
      <c r="AG32" s="60"/>
      <c r="AH32" s="60"/>
      <c r="AI32" s="60"/>
      <c r="AJ32" s="60"/>
      <c r="AK32" s="61"/>
      <c r="AL32" s="59">
        <v>6010</v>
      </c>
      <c r="AM32" s="60"/>
      <c r="AN32" s="61"/>
      <c r="AO32" s="59">
        <v>6020</v>
      </c>
      <c r="AP32" s="60"/>
      <c r="AQ32" s="61"/>
      <c r="AR32" s="59">
        <v>7950</v>
      </c>
      <c r="AS32" s="60"/>
      <c r="AT32" s="61"/>
      <c r="AU32" s="59">
        <v>7951</v>
      </c>
      <c r="AV32" s="60"/>
      <c r="AW32" s="61"/>
      <c r="BA32" s="47"/>
    </row>
    <row r="33" spans="1:53" ht="15" customHeight="1" x14ac:dyDescent="0.45">
      <c r="B33" s="139" t="s">
        <v>90</v>
      </c>
      <c r="C33" s="139"/>
      <c r="D33" s="139"/>
      <c r="E33" s="139"/>
      <c r="F33" s="139"/>
      <c r="G33" s="139"/>
      <c r="H33" s="139" t="s">
        <v>46</v>
      </c>
      <c r="I33" s="139"/>
      <c r="J33" s="139"/>
      <c r="K33" s="139"/>
      <c r="L33" s="139" t="s">
        <v>46</v>
      </c>
      <c r="M33" s="139"/>
      <c r="N33" s="139"/>
      <c r="O33" s="139"/>
      <c r="P33" s="139" t="s">
        <v>126</v>
      </c>
      <c r="Q33" s="139"/>
      <c r="R33" s="139"/>
      <c r="S33" s="139"/>
      <c r="T33" s="46"/>
      <c r="U33" s="83" t="s">
        <v>143</v>
      </c>
      <c r="V33" s="83"/>
      <c r="W33" s="83"/>
      <c r="X33" s="83"/>
      <c r="Y33" s="83"/>
      <c r="Z33" s="83"/>
      <c r="AB33" s="46"/>
      <c r="AD33" s="52"/>
      <c r="AE33" s="100" t="s">
        <v>99</v>
      </c>
      <c r="AF33" s="100"/>
      <c r="AG33" s="100"/>
      <c r="AH33" s="100"/>
      <c r="AI33" s="100"/>
      <c r="AJ33" s="100"/>
      <c r="AK33" s="100"/>
      <c r="AL33" s="100"/>
      <c r="AM33" s="100"/>
      <c r="AN33" s="100"/>
      <c r="AO33" s="100"/>
      <c r="AP33" s="100"/>
      <c r="AQ33" s="100"/>
      <c r="AR33" s="100"/>
      <c r="AS33" s="100"/>
      <c r="AT33" s="100"/>
      <c r="AU33" s="100"/>
      <c r="AV33" s="100"/>
      <c r="AW33" s="100"/>
      <c r="BA33" s="47"/>
    </row>
    <row r="34" spans="1:53" x14ac:dyDescent="0.45">
      <c r="B34" s="86" t="s">
        <v>69</v>
      </c>
      <c r="C34" s="86"/>
      <c r="D34" s="86"/>
      <c r="E34" s="86"/>
      <c r="F34" s="86"/>
      <c r="G34" s="86"/>
      <c r="H34" s="87"/>
      <c r="I34" s="87"/>
      <c r="J34" s="87"/>
      <c r="K34" s="87"/>
      <c r="L34" s="65" t="e">
        <f>ROUNDDOWN(Calculations!E11,4)</f>
        <v>#VALUE!</v>
      </c>
      <c r="M34" s="65"/>
      <c r="N34" s="65"/>
      <c r="O34" s="65"/>
      <c r="P34" s="65" t="str">
        <f>Calculations!G11</f>
        <v>FAIL</v>
      </c>
      <c r="Q34" s="65"/>
      <c r="R34" s="65"/>
      <c r="S34" s="65"/>
      <c r="T34" s="46"/>
      <c r="U34" s="83"/>
      <c r="V34" s="83"/>
      <c r="W34" s="83"/>
      <c r="X34" s="83"/>
      <c r="Y34" s="83"/>
      <c r="Z34" s="83"/>
      <c r="AB34" s="46"/>
      <c r="AD34" s="52"/>
      <c r="AE34" s="101"/>
      <c r="AF34" s="101"/>
      <c r="AG34" s="101"/>
      <c r="AH34" s="101"/>
      <c r="AI34" s="101"/>
      <c r="AJ34" s="101"/>
      <c r="AK34" s="101"/>
      <c r="AL34" s="101"/>
      <c r="AM34" s="101"/>
      <c r="AN34" s="101"/>
      <c r="AO34" s="101"/>
      <c r="AP34" s="101"/>
      <c r="AQ34" s="101"/>
      <c r="AR34" s="101"/>
      <c r="AS34" s="101"/>
      <c r="AT34" s="101"/>
      <c r="AU34" s="101"/>
      <c r="AV34" s="101"/>
      <c r="AW34" s="101"/>
      <c r="BA34" s="47"/>
    </row>
    <row r="35" spans="1:53" x14ac:dyDescent="0.45">
      <c r="A35" s="49"/>
      <c r="B35" s="86" t="s">
        <v>72</v>
      </c>
      <c r="C35" s="86"/>
      <c r="D35" s="86"/>
      <c r="E35" s="86"/>
      <c r="F35" s="86"/>
      <c r="G35" s="86"/>
      <c r="H35" s="87"/>
      <c r="I35" s="87"/>
      <c r="J35" s="87"/>
      <c r="K35" s="87"/>
      <c r="L35" s="65" t="e">
        <f>ROUNDDOWN(Calculations!E12,4)</f>
        <v>#VALUE!</v>
      </c>
      <c r="M35" s="65"/>
      <c r="N35" s="65"/>
      <c r="O35" s="65"/>
      <c r="P35" s="65" t="str">
        <f>Calculations!G12</f>
        <v>FAIL</v>
      </c>
      <c r="Q35" s="65"/>
      <c r="R35" s="65"/>
      <c r="S35" s="65"/>
      <c r="T35" s="46"/>
      <c r="U35" s="85" t="s">
        <v>130</v>
      </c>
      <c r="V35" s="85"/>
      <c r="W35" s="85"/>
      <c r="X35" s="85"/>
      <c r="Y35" s="85"/>
      <c r="Z35" s="85"/>
      <c r="AB35" s="46"/>
      <c r="AD35" s="52"/>
      <c r="AE35" s="102" t="s">
        <v>100</v>
      </c>
      <c r="AF35" s="102"/>
      <c r="AG35" s="102"/>
      <c r="AH35" s="102"/>
      <c r="AI35" s="102"/>
      <c r="AJ35" s="102"/>
      <c r="AK35" s="102"/>
      <c r="AL35" s="102"/>
      <c r="AM35" s="102"/>
      <c r="AN35" s="102"/>
      <c r="AO35" s="102"/>
      <c r="AP35" s="102"/>
      <c r="AQ35" s="102"/>
      <c r="AR35" s="102"/>
      <c r="AS35" s="102"/>
      <c r="AT35" s="102"/>
      <c r="AU35" s="102"/>
      <c r="AV35" s="102"/>
      <c r="AW35" s="102"/>
      <c r="BA35" s="47"/>
    </row>
    <row r="36" spans="1:53" x14ac:dyDescent="0.45">
      <c r="B36" s="86" t="s">
        <v>75</v>
      </c>
      <c r="C36" s="86"/>
      <c r="D36" s="86"/>
      <c r="E36" s="86"/>
      <c r="F36" s="86"/>
      <c r="G36" s="86"/>
      <c r="H36" s="87"/>
      <c r="I36" s="87"/>
      <c r="J36" s="87"/>
      <c r="K36" s="87"/>
      <c r="L36" s="65" t="e">
        <f>ROUNDDOWN(Calculations!E13,4)</f>
        <v>#VALUE!</v>
      </c>
      <c r="M36" s="65"/>
      <c r="N36" s="65"/>
      <c r="O36" s="65"/>
      <c r="P36" s="65" t="str">
        <f>Calculations!G13</f>
        <v>FAIL</v>
      </c>
      <c r="Q36" s="65"/>
      <c r="R36" s="65"/>
      <c r="S36" s="65"/>
      <c r="T36" s="46"/>
      <c r="U36" s="85"/>
      <c r="V36" s="85"/>
      <c r="W36" s="85"/>
      <c r="X36" s="85"/>
      <c r="Y36" s="85"/>
      <c r="Z36" s="85"/>
      <c r="AB36" s="46"/>
      <c r="AD36" s="52"/>
      <c r="AE36" s="102" t="s">
        <v>101</v>
      </c>
      <c r="AF36" s="102"/>
      <c r="AG36" s="102"/>
      <c r="AH36" s="102"/>
      <c r="AI36" s="102"/>
      <c r="AJ36" s="102"/>
      <c r="AK36" s="102"/>
      <c r="AL36" s="102"/>
      <c r="AM36" s="102"/>
      <c r="AN36" s="102"/>
      <c r="AO36" s="102"/>
      <c r="AP36" s="102"/>
      <c r="AQ36" s="102"/>
      <c r="AR36" s="102"/>
      <c r="AS36" s="102"/>
      <c r="AT36" s="102"/>
      <c r="AU36" s="102"/>
      <c r="AV36" s="102"/>
      <c r="AW36" s="102"/>
      <c r="BA36" s="47"/>
    </row>
    <row r="37" spans="1:53" ht="14.65" thickBot="1" x14ac:dyDescent="0.5">
      <c r="B37" s="86" t="s">
        <v>70</v>
      </c>
      <c r="C37" s="86"/>
      <c r="D37" s="86"/>
      <c r="E37" s="86"/>
      <c r="F37" s="86"/>
      <c r="G37" s="86"/>
      <c r="H37" s="87"/>
      <c r="I37" s="87"/>
      <c r="J37" s="87"/>
      <c r="K37" s="87"/>
      <c r="L37" s="65" t="e">
        <f>ROUNDDOWN(Calculations!E14,4)</f>
        <v>#VALUE!</v>
      </c>
      <c r="M37" s="65"/>
      <c r="N37" s="65"/>
      <c r="O37" s="65"/>
      <c r="P37" s="65" t="str">
        <f>Calculations!G14</f>
        <v>FAIL</v>
      </c>
      <c r="Q37" s="65"/>
      <c r="R37" s="65"/>
      <c r="S37" s="65"/>
      <c r="T37" s="46"/>
      <c r="U37" s="85"/>
      <c r="V37" s="85"/>
      <c r="W37" s="85"/>
      <c r="X37" s="85"/>
      <c r="Y37" s="85"/>
      <c r="Z37" s="85"/>
      <c r="AB37" s="46"/>
      <c r="AE37" s="53"/>
      <c r="AF37" s="53"/>
      <c r="AG37" s="53"/>
      <c r="AH37" s="53"/>
      <c r="AI37" s="53"/>
      <c r="AJ37" s="53"/>
      <c r="AK37" s="53"/>
      <c r="AL37" s="53"/>
      <c r="AM37" s="53"/>
      <c r="AN37" s="53"/>
      <c r="AO37" s="53"/>
      <c r="AP37" s="53"/>
      <c r="AQ37" s="53"/>
      <c r="AR37" s="53"/>
      <c r="AS37" s="53"/>
      <c r="AT37" s="53"/>
      <c r="AU37" s="53"/>
      <c r="AV37" s="53"/>
      <c r="AW37" s="53"/>
      <c r="BA37" s="47"/>
    </row>
    <row r="38" spans="1:53" ht="14.65" thickTop="1" x14ac:dyDescent="0.45">
      <c r="B38" s="86" t="s">
        <v>73</v>
      </c>
      <c r="C38" s="86"/>
      <c r="D38" s="86"/>
      <c r="E38" s="86"/>
      <c r="F38" s="86"/>
      <c r="G38" s="86"/>
      <c r="H38" s="87"/>
      <c r="I38" s="87"/>
      <c r="J38" s="87"/>
      <c r="K38" s="87"/>
      <c r="L38" s="65" t="e">
        <f>ROUNDDOWN(Calculations!E15,4)</f>
        <v>#VALUE!</v>
      </c>
      <c r="M38" s="65"/>
      <c r="N38" s="65"/>
      <c r="O38" s="65"/>
      <c r="P38" s="65" t="str">
        <f>Calculations!G15</f>
        <v>FAIL</v>
      </c>
      <c r="Q38" s="65"/>
      <c r="R38" s="65"/>
      <c r="S38" s="65"/>
      <c r="T38" s="46"/>
      <c r="U38" s="84" t="s">
        <v>142</v>
      </c>
      <c r="V38" s="84"/>
      <c r="W38" s="84"/>
      <c r="X38" s="84"/>
      <c r="Y38" s="84"/>
      <c r="Z38" s="84"/>
      <c r="AB38" s="46"/>
      <c r="AC38" s="91" t="s">
        <v>104</v>
      </c>
      <c r="AD38" s="92"/>
      <c r="AE38" s="92"/>
      <c r="AF38" s="92"/>
      <c r="AG38" s="92"/>
      <c r="AH38" s="92"/>
      <c r="AI38" s="92"/>
      <c r="AJ38" s="92"/>
      <c r="AK38" s="92"/>
      <c r="AL38" s="92"/>
      <c r="AM38" s="92"/>
      <c r="AN38" s="92"/>
      <c r="AO38" s="92"/>
      <c r="AP38" s="92"/>
      <c r="AQ38" s="92"/>
      <c r="AR38" s="92"/>
      <c r="AS38" s="92"/>
      <c r="AT38" s="92"/>
      <c r="AU38" s="92"/>
      <c r="AV38" s="92"/>
      <c r="AW38" s="92"/>
      <c r="AX38" s="92"/>
      <c r="AY38" s="93"/>
      <c r="BA38" s="47"/>
    </row>
    <row r="39" spans="1:53" ht="14.65" thickBot="1" x14ac:dyDescent="0.5">
      <c r="B39" s="86" t="s">
        <v>76</v>
      </c>
      <c r="C39" s="86"/>
      <c r="D39" s="86"/>
      <c r="E39" s="86"/>
      <c r="F39" s="86"/>
      <c r="G39" s="86"/>
      <c r="H39" s="87"/>
      <c r="I39" s="87"/>
      <c r="J39" s="87"/>
      <c r="K39" s="87"/>
      <c r="L39" s="65" t="e">
        <f>ROUNDDOWN(Calculations!E16,4)</f>
        <v>#VALUE!</v>
      </c>
      <c r="M39" s="65"/>
      <c r="N39" s="65"/>
      <c r="O39" s="65"/>
      <c r="P39" s="65" t="str">
        <f>Calculations!G16</f>
        <v>FAIL</v>
      </c>
      <c r="Q39" s="65"/>
      <c r="R39" s="65"/>
      <c r="S39" s="65"/>
      <c r="T39" s="46"/>
      <c r="U39" s="84"/>
      <c r="V39" s="84"/>
      <c r="W39" s="84"/>
      <c r="X39" s="84"/>
      <c r="Y39" s="84"/>
      <c r="Z39" s="84"/>
      <c r="AB39" s="46"/>
      <c r="AC39" s="94"/>
      <c r="AD39" s="95"/>
      <c r="AE39" s="95"/>
      <c r="AF39" s="95"/>
      <c r="AG39" s="95"/>
      <c r="AH39" s="95"/>
      <c r="AI39" s="95"/>
      <c r="AJ39" s="95"/>
      <c r="AK39" s="95"/>
      <c r="AL39" s="95"/>
      <c r="AM39" s="95"/>
      <c r="AN39" s="95"/>
      <c r="AO39" s="95"/>
      <c r="AP39" s="95"/>
      <c r="AQ39" s="95"/>
      <c r="AR39" s="95"/>
      <c r="AS39" s="95"/>
      <c r="AT39" s="95"/>
      <c r="AU39" s="95"/>
      <c r="AV39" s="95"/>
      <c r="AW39" s="95"/>
      <c r="AX39" s="95"/>
      <c r="AY39" s="96"/>
      <c r="BA39" s="47"/>
    </row>
    <row r="40" spans="1:53" ht="14.65" thickTop="1" x14ac:dyDescent="0.45">
      <c r="B40" s="86" t="s">
        <v>71</v>
      </c>
      <c r="C40" s="86"/>
      <c r="D40" s="86"/>
      <c r="E40" s="86"/>
      <c r="F40" s="86"/>
      <c r="G40" s="86"/>
      <c r="H40" s="87"/>
      <c r="I40" s="87"/>
      <c r="J40" s="87"/>
      <c r="K40" s="87"/>
      <c r="L40" s="65" t="e">
        <f>ROUNDDOWN(Calculations!E17,4)</f>
        <v>#VALUE!</v>
      </c>
      <c r="M40" s="65"/>
      <c r="N40" s="65"/>
      <c r="O40" s="65"/>
      <c r="P40" s="65" t="str">
        <f>Calculations!G17</f>
        <v>FAIL</v>
      </c>
      <c r="Q40" s="65"/>
      <c r="R40" s="65"/>
      <c r="S40" s="65"/>
      <c r="T40" s="46"/>
      <c r="U40" s="84"/>
      <c r="V40" s="84"/>
      <c r="W40" s="84"/>
      <c r="X40" s="84"/>
      <c r="Y40" s="84"/>
      <c r="Z40" s="84"/>
      <c r="AB40" s="46"/>
      <c r="BA40" s="47"/>
    </row>
    <row r="41" spans="1:53" x14ac:dyDescent="0.45">
      <c r="B41" s="86" t="s">
        <v>74</v>
      </c>
      <c r="C41" s="86"/>
      <c r="D41" s="86"/>
      <c r="E41" s="86"/>
      <c r="F41" s="86"/>
      <c r="G41" s="86"/>
      <c r="H41" s="87"/>
      <c r="I41" s="87"/>
      <c r="J41" s="87"/>
      <c r="K41" s="87"/>
      <c r="L41" s="65" t="e">
        <f>ROUNDDOWN(Calculations!E18,4)</f>
        <v>#VALUE!</v>
      </c>
      <c r="M41" s="65"/>
      <c r="N41" s="65"/>
      <c r="O41" s="65"/>
      <c r="P41" s="65" t="str">
        <f>Calculations!G18</f>
        <v>FAIL</v>
      </c>
      <c r="Q41" s="65"/>
      <c r="R41" s="65"/>
      <c r="S41" s="65"/>
      <c r="AB41" s="46"/>
      <c r="AC41" s="62" t="s">
        <v>69</v>
      </c>
      <c r="AD41" s="63"/>
      <c r="AE41" s="63"/>
      <c r="AF41" s="64"/>
      <c r="AG41" s="88" t="e">
        <f>ROUNDDOWN(Calculations!E11,2)</f>
        <v>#VALUE!</v>
      </c>
      <c r="AH41" s="89"/>
      <c r="AI41" s="90"/>
      <c r="AJ41" s="62" t="s">
        <v>70</v>
      </c>
      <c r="AK41" s="63"/>
      <c r="AL41" s="63"/>
      <c r="AM41" s="63"/>
      <c r="AN41" s="63"/>
      <c r="AO41" s="64"/>
      <c r="AP41" s="88" t="e">
        <f>ROUNDDOWN(Calculations!E14,4)</f>
        <v>#VALUE!</v>
      </c>
      <c r="AQ41" s="89"/>
      <c r="AR41" s="90"/>
      <c r="AS41" s="62" t="s">
        <v>71</v>
      </c>
      <c r="AT41" s="63"/>
      <c r="AU41" s="63"/>
      <c r="AV41" s="64"/>
      <c r="AW41" s="88" t="e">
        <f>ROUNDDOWN(Calculations!E17,2)</f>
        <v>#VALUE!</v>
      </c>
      <c r="AX41" s="89"/>
      <c r="AY41" s="90"/>
      <c r="BA41" s="47"/>
    </row>
    <row r="42" spans="1:53" x14ac:dyDescent="0.45">
      <c r="B42" s="86" t="s">
        <v>77</v>
      </c>
      <c r="C42" s="86"/>
      <c r="D42" s="86"/>
      <c r="E42" s="86"/>
      <c r="F42" s="86"/>
      <c r="G42" s="86"/>
      <c r="H42" s="87"/>
      <c r="I42" s="87"/>
      <c r="J42" s="87"/>
      <c r="K42" s="87"/>
      <c r="L42" s="65" t="e">
        <f>ROUNDDOWN(Calculations!E19,4)</f>
        <v>#VALUE!</v>
      </c>
      <c r="M42" s="65"/>
      <c r="N42" s="65"/>
      <c r="O42" s="65"/>
      <c r="P42" s="65" t="str">
        <f>Calculations!G19</f>
        <v>FAIL</v>
      </c>
      <c r="Q42" s="65"/>
      <c r="R42" s="65"/>
      <c r="S42" s="65"/>
      <c r="AB42" s="46"/>
      <c r="AC42" s="62" t="s">
        <v>72</v>
      </c>
      <c r="AD42" s="63"/>
      <c r="AE42" s="63"/>
      <c r="AF42" s="64"/>
      <c r="AG42" s="88" t="e">
        <f>ROUNDDOWN(Calculations!E12,2)</f>
        <v>#VALUE!</v>
      </c>
      <c r="AH42" s="89"/>
      <c r="AI42" s="90"/>
      <c r="AJ42" s="62" t="s">
        <v>73</v>
      </c>
      <c r="AK42" s="63"/>
      <c r="AL42" s="63"/>
      <c r="AM42" s="63"/>
      <c r="AN42" s="63"/>
      <c r="AO42" s="64"/>
      <c r="AP42" s="88" t="e">
        <f>ROUNDDOWN(Calculations!E15,2)</f>
        <v>#VALUE!</v>
      </c>
      <c r="AQ42" s="89"/>
      <c r="AR42" s="90"/>
      <c r="AS42" s="62" t="s">
        <v>74</v>
      </c>
      <c r="AT42" s="63"/>
      <c r="AU42" s="63"/>
      <c r="AV42" s="64"/>
      <c r="AW42" s="88" t="e">
        <f>ROUNDDOWN(Calculations!E18,2)</f>
        <v>#VALUE!</v>
      </c>
      <c r="AX42" s="89"/>
      <c r="AY42" s="90"/>
      <c r="BA42" s="47"/>
    </row>
    <row r="43" spans="1:53" x14ac:dyDescent="0.45">
      <c r="AB43" s="46"/>
      <c r="AC43" s="62" t="s">
        <v>75</v>
      </c>
      <c r="AD43" s="63"/>
      <c r="AE43" s="63"/>
      <c r="AF43" s="64"/>
      <c r="AG43" s="88" t="e">
        <f>ROUNDDOWN(Calculations!E13,2)</f>
        <v>#VALUE!</v>
      </c>
      <c r="AH43" s="89"/>
      <c r="AI43" s="90"/>
      <c r="AJ43" s="62" t="s">
        <v>76</v>
      </c>
      <c r="AK43" s="63"/>
      <c r="AL43" s="63"/>
      <c r="AM43" s="63"/>
      <c r="AN43" s="63"/>
      <c r="AO43" s="64"/>
      <c r="AP43" s="88" t="e">
        <f>ROUNDDOWN(Calculations!E16,2)</f>
        <v>#VALUE!</v>
      </c>
      <c r="AQ43" s="89"/>
      <c r="AR43" s="90"/>
      <c r="AS43" s="62" t="s">
        <v>77</v>
      </c>
      <c r="AT43" s="63"/>
      <c r="AU43" s="63"/>
      <c r="AV43" s="64"/>
      <c r="AW43" s="88" t="e">
        <f>ROUNDDOWN(Calculations!E19,2)</f>
        <v>#VALUE!</v>
      </c>
      <c r="AX43" s="89"/>
      <c r="AY43" s="90"/>
      <c r="BA43" s="47"/>
    </row>
    <row r="44" spans="1:53" x14ac:dyDescent="0.45">
      <c r="A44" s="49" t="s">
        <v>111</v>
      </c>
      <c r="B44" s="78" t="s">
        <v>141</v>
      </c>
      <c r="C44" s="78"/>
      <c r="D44" s="78"/>
      <c r="E44" s="78"/>
      <c r="F44" s="78"/>
      <c r="G44" s="78"/>
      <c r="H44" s="78"/>
      <c r="I44" s="78"/>
      <c r="J44" s="78"/>
      <c r="K44" s="78"/>
      <c r="L44" s="78"/>
      <c r="M44" s="78"/>
      <c r="N44" s="78"/>
      <c r="O44" s="78"/>
      <c r="P44" s="78"/>
      <c r="Q44" s="78"/>
      <c r="R44" s="78"/>
      <c r="S44" s="78"/>
      <c r="T44" s="78"/>
      <c r="U44" s="78"/>
      <c r="V44" s="78"/>
      <c r="W44" s="78"/>
      <c r="X44" s="78"/>
      <c r="Y44" s="78"/>
      <c r="AB44" s="151" t="str">
        <f>IF(Calculations!V7="NO","WSDA","This product may be subject to review by Washington Department of Ecology.  See back of Ecology Questionnaire for more details. http://agr.wa.gov/pestfert/fertilizers/doc/ecologyquestionnaire.pdf ")</f>
        <v>WSDA</v>
      </c>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3"/>
    </row>
    <row r="45" spans="1:53" ht="15" customHeight="1" x14ac:dyDescent="0.45">
      <c r="B45" s="78" t="s">
        <v>140</v>
      </c>
      <c r="C45" s="78"/>
      <c r="D45" s="78"/>
      <c r="E45" s="78"/>
      <c r="F45" s="76" t="str">
        <f>IF(Calculations!S44=0,"N/A",ROUNDDOWN(Calculations!S44,0))</f>
        <v>N/A</v>
      </c>
      <c r="G45" s="76"/>
      <c r="H45" s="76"/>
      <c r="I45" s="76"/>
      <c r="J45" s="78" t="s">
        <v>132</v>
      </c>
      <c r="K45" s="78"/>
      <c r="L45" s="78"/>
      <c r="M45" s="78"/>
      <c r="N45" s="78"/>
      <c r="O45" s="78"/>
      <c r="P45" s="78"/>
      <c r="Q45" s="78"/>
      <c r="AB45" s="151"/>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3"/>
    </row>
    <row r="46" spans="1:53" x14ac:dyDescent="0.45">
      <c r="AB46" s="154"/>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6"/>
    </row>
    <row r="47" spans="1:53" x14ac:dyDescent="0.45">
      <c r="A47" s="80" t="s">
        <v>133</v>
      </c>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53" x14ac:dyDescent="0.4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sheetData>
  <sheetProtection algorithmName="SHA-512" hashValue="Ki7Zs83WocqzpgRwg6FPhtVX2AwACjP8e65vQO7zzZaLRkTelFcZ3QzTbBtEPVROptf3YQ142Zij2nOMyon0xg==" saltValue="5uu32RzEwi1juFl2i0ynYQ==" spinCount="100000" sheet="1" objects="1" scenarios="1" insertHyperlinks="0" selectLockedCells="1"/>
  <mergeCells count="228">
    <mergeCell ref="B44:Y44"/>
    <mergeCell ref="D16:Z17"/>
    <mergeCell ref="B8:H8"/>
    <mergeCell ref="K8:P8"/>
    <mergeCell ref="C13:K13"/>
    <mergeCell ref="E14:Q14"/>
    <mergeCell ref="AB44:BA46"/>
    <mergeCell ref="B45:E45"/>
    <mergeCell ref="T4:W4"/>
    <mergeCell ref="T5:W5"/>
    <mergeCell ref="B10:K10"/>
    <mergeCell ref="C11:H11"/>
    <mergeCell ref="F45:I45"/>
    <mergeCell ref="B29:S29"/>
    <mergeCell ref="P42:S42"/>
    <mergeCell ref="P41:S41"/>
    <mergeCell ref="P40:S40"/>
    <mergeCell ref="P39:S39"/>
    <mergeCell ref="P38:S38"/>
    <mergeCell ref="L32:O32"/>
    <mergeCell ref="L33:O33"/>
    <mergeCell ref="P32:S32"/>
    <mergeCell ref="P33:S33"/>
    <mergeCell ref="P37:S37"/>
    <mergeCell ref="L13:N13"/>
    <mergeCell ref="S13:U13"/>
    <mergeCell ref="P36:S36"/>
    <mergeCell ref="P35:S35"/>
    <mergeCell ref="P34:S34"/>
    <mergeCell ref="L42:O42"/>
    <mergeCell ref="L41:O41"/>
    <mergeCell ref="L40:O40"/>
    <mergeCell ref="L39:O39"/>
    <mergeCell ref="L38:O38"/>
    <mergeCell ref="L37:O37"/>
    <mergeCell ref="L36:O36"/>
    <mergeCell ref="L35:O35"/>
    <mergeCell ref="L34:O34"/>
    <mergeCell ref="O13:R13"/>
    <mergeCell ref="C30:S31"/>
    <mergeCell ref="F22:G22"/>
    <mergeCell ref="D22:E22"/>
    <mergeCell ref="B19:C19"/>
    <mergeCell ref="D19:E19"/>
    <mergeCell ref="J22:L22"/>
    <mergeCell ref="M22:O22"/>
    <mergeCell ref="P20:Q20"/>
    <mergeCell ref="N20:O20"/>
    <mergeCell ref="B39:G39"/>
    <mergeCell ref="B34:G34"/>
    <mergeCell ref="B36:G36"/>
    <mergeCell ref="B35:G35"/>
    <mergeCell ref="B42:G42"/>
    <mergeCell ref="B41:G41"/>
    <mergeCell ref="B40:G40"/>
    <mergeCell ref="B33:G33"/>
    <mergeCell ref="H32:K32"/>
    <mergeCell ref="H33:K33"/>
    <mergeCell ref="H42:K42"/>
    <mergeCell ref="H41:K41"/>
    <mergeCell ref="H40:K40"/>
    <mergeCell ref="H39:K39"/>
    <mergeCell ref="H38:K38"/>
    <mergeCell ref="H37:K37"/>
    <mergeCell ref="H36:K36"/>
    <mergeCell ref="H35:K35"/>
    <mergeCell ref="H34:K34"/>
    <mergeCell ref="B32:G32"/>
    <mergeCell ref="A1:Z2"/>
    <mergeCell ref="A3:B3"/>
    <mergeCell ref="A4:E4"/>
    <mergeCell ref="A5:E5"/>
    <mergeCell ref="C3:F3"/>
    <mergeCell ref="I11:K11"/>
    <mergeCell ref="L11:O11"/>
    <mergeCell ref="P11:Q11"/>
    <mergeCell ref="R11:T11"/>
    <mergeCell ref="U11:X11"/>
    <mergeCell ref="A6:Z7"/>
    <mergeCell ref="I8:J8"/>
    <mergeCell ref="C12:E12"/>
    <mergeCell ref="F12:I12"/>
    <mergeCell ref="J12:L12"/>
    <mergeCell ref="M12:P12"/>
    <mergeCell ref="X4:Y4"/>
    <mergeCell ref="X5:Y5"/>
    <mergeCell ref="F5:S5"/>
    <mergeCell ref="F4:S4"/>
    <mergeCell ref="R12:Z12"/>
    <mergeCell ref="V13:X13"/>
    <mergeCell ref="D21:E21"/>
    <mergeCell ref="B22:C22"/>
    <mergeCell ref="V20:W20"/>
    <mergeCell ref="C15:E15"/>
    <mergeCell ref="F15:H15"/>
    <mergeCell ref="I15:L15"/>
    <mergeCell ref="R19:S19"/>
    <mergeCell ref="P19:Q19"/>
    <mergeCell ref="N19:O19"/>
    <mergeCell ref="L20:M20"/>
    <mergeCell ref="J20:K20"/>
    <mergeCell ref="H20:I20"/>
    <mergeCell ref="L19:M19"/>
    <mergeCell ref="J19:K19"/>
    <mergeCell ref="H19:I19"/>
    <mergeCell ref="F19:G19"/>
    <mergeCell ref="B20:C20"/>
    <mergeCell ref="D20:E20"/>
    <mergeCell ref="F20:G20"/>
    <mergeCell ref="V19:W19"/>
    <mergeCell ref="T19:U19"/>
    <mergeCell ref="R20:S20"/>
    <mergeCell ref="H22:I22"/>
    <mergeCell ref="AB1:BA2"/>
    <mergeCell ref="AB4:AC4"/>
    <mergeCell ref="AD4:AG4"/>
    <mergeCell ref="AD9:AY10"/>
    <mergeCell ref="AD11:AY11"/>
    <mergeCell ref="AE12:AY12"/>
    <mergeCell ref="AE13:AY13"/>
    <mergeCell ref="AE22:AK22"/>
    <mergeCell ref="AE21:AK21"/>
    <mergeCell ref="AL21:AW21"/>
    <mergeCell ref="AL22:AN23"/>
    <mergeCell ref="AB5:AF5"/>
    <mergeCell ref="AC6:AZ7"/>
    <mergeCell ref="AF19:AX19"/>
    <mergeCell ref="AE14:AY15"/>
    <mergeCell ref="AE16:AY16"/>
    <mergeCell ref="AE17:AY17"/>
    <mergeCell ref="AT22:AT23"/>
    <mergeCell ref="AU22:AV23"/>
    <mergeCell ref="AW22:AW23"/>
    <mergeCell ref="AW43:AY43"/>
    <mergeCell ref="AW42:AY42"/>
    <mergeCell ref="AW41:AY41"/>
    <mergeCell ref="AS43:AV43"/>
    <mergeCell ref="AS42:AV42"/>
    <mergeCell ref="AS41:AV41"/>
    <mergeCell ref="AG43:AI43"/>
    <mergeCell ref="AG42:AI42"/>
    <mergeCell ref="AG41:AI41"/>
    <mergeCell ref="AJ42:AO42"/>
    <mergeCell ref="AJ41:AO41"/>
    <mergeCell ref="AO28:AQ28"/>
    <mergeCell ref="AL32:AN32"/>
    <mergeCell ref="AL31:AN31"/>
    <mergeCell ref="AL30:AN30"/>
    <mergeCell ref="AL29:AN29"/>
    <mergeCell ref="AL28:AN28"/>
    <mergeCell ref="AE32:AK32"/>
    <mergeCell ref="AE31:AK31"/>
    <mergeCell ref="AE30:AK30"/>
    <mergeCell ref="AE29:AK29"/>
    <mergeCell ref="AE28:AK28"/>
    <mergeCell ref="AO30:AQ30"/>
    <mergeCell ref="AU24:AW24"/>
    <mergeCell ref="AC38:AY39"/>
    <mergeCell ref="AI4:AM4"/>
    <mergeCell ref="AN4:AZ4"/>
    <mergeCell ref="AC8:AL8"/>
    <mergeCell ref="AG5:AZ5"/>
    <mergeCell ref="AE33:AW34"/>
    <mergeCell ref="AE36:AW36"/>
    <mergeCell ref="AE35:AW35"/>
    <mergeCell ref="AR32:AT32"/>
    <mergeCell ref="AR31:AT31"/>
    <mergeCell ref="AR30:AT30"/>
    <mergeCell ref="AR29:AT29"/>
    <mergeCell ref="AR28:AT28"/>
    <mergeCell ref="AU32:AW32"/>
    <mergeCell ref="AU31:AW31"/>
    <mergeCell ref="AU30:AW30"/>
    <mergeCell ref="AR26:AT26"/>
    <mergeCell ref="AR25:AT25"/>
    <mergeCell ref="AF18:AX18"/>
    <mergeCell ref="AU29:AW29"/>
    <mergeCell ref="AU28:AW28"/>
    <mergeCell ref="AO32:AQ32"/>
    <mergeCell ref="AO31:AQ31"/>
    <mergeCell ref="AO26:AQ26"/>
    <mergeCell ref="J45:Q45"/>
    <mergeCell ref="B18:K18"/>
    <mergeCell ref="A47:Z48"/>
    <mergeCell ref="B24:Y24"/>
    <mergeCell ref="C25:Y26"/>
    <mergeCell ref="C27:Y27"/>
    <mergeCell ref="U31:Z31"/>
    <mergeCell ref="U33:Z34"/>
    <mergeCell ref="U29:Z30"/>
    <mergeCell ref="U35:Z37"/>
    <mergeCell ref="U38:Z40"/>
    <mergeCell ref="B21:C21"/>
    <mergeCell ref="B37:G37"/>
    <mergeCell ref="B38:G38"/>
    <mergeCell ref="T20:U20"/>
    <mergeCell ref="M21:O21"/>
    <mergeCell ref="J21:L21"/>
    <mergeCell ref="AC41:AF41"/>
    <mergeCell ref="AP43:AR43"/>
    <mergeCell ref="AP42:AR42"/>
    <mergeCell ref="AP41:AR41"/>
    <mergeCell ref="AJ43:AO43"/>
    <mergeCell ref="AO29:AQ29"/>
    <mergeCell ref="AU27:AW27"/>
    <mergeCell ref="AU26:AW26"/>
    <mergeCell ref="AU25:AW25"/>
    <mergeCell ref="AO25:AQ25"/>
    <mergeCell ref="AO24:AQ24"/>
    <mergeCell ref="AC43:AF43"/>
    <mergeCell ref="AC42:AF42"/>
    <mergeCell ref="H21:I21"/>
    <mergeCell ref="F21:G21"/>
    <mergeCell ref="AO22:AP23"/>
    <mergeCell ref="AQ22:AQ23"/>
    <mergeCell ref="AR22:AS23"/>
    <mergeCell ref="AR27:AS27"/>
    <mergeCell ref="AR24:AT24"/>
    <mergeCell ref="AE23:AK23"/>
    <mergeCell ref="AE27:AK27"/>
    <mergeCell ref="AE26:AK26"/>
    <mergeCell ref="AL27:AN27"/>
    <mergeCell ref="AL26:AN26"/>
    <mergeCell ref="AE25:AK25"/>
    <mergeCell ref="AE24:AK24"/>
    <mergeCell ref="AL25:AN25"/>
    <mergeCell ref="AL24:AN24"/>
    <mergeCell ref="AO27:AQ27"/>
  </mergeCells>
  <conditionalFormatting sqref="F45:I45">
    <cfRule type="containsText" dxfId="6" priority="7" operator="containsText" text="N/A">
      <formula>NOT(ISERROR(SEARCH("N/A",F45)))</formula>
    </cfRule>
    <cfRule type="cellIs" dxfId="5" priority="8" operator="between">
      <formula>0</formula>
      <formula>50000000</formula>
    </cfRule>
  </conditionalFormatting>
  <conditionalFormatting sqref="P34:S42">
    <cfRule type="cellIs" dxfId="4" priority="10" operator="equal">
      <formula>"FAIL"</formula>
    </cfRule>
    <cfRule type="cellIs" dxfId="3" priority="11" operator="equal">
      <formula>"PASS"</formula>
    </cfRule>
  </conditionalFormatting>
  <conditionalFormatting sqref="AB44:BA46">
    <cfRule type="cellIs" dxfId="2" priority="1" operator="notEqual">
      <formula>"WSDA"</formula>
    </cfRule>
  </conditionalFormatting>
  <dataValidations count="9">
    <dataValidation type="list" allowBlank="1" showInputMessage="1" showErrorMessage="1" promptTitle="Density" prompt="Select units of density" sqref="I15:L15" xr:uid="{00000000-0002-0000-0000-000000000000}">
      <formula1>Density</formula1>
    </dataValidation>
    <dataValidation type="list" allowBlank="1" showInputMessage="1" showErrorMessage="1" promptTitle="YES/NO" prompt="YES or NO" sqref="X4:Y5" xr:uid="{00000000-0002-0000-0000-000001000000}">
      <formula1>YESNO</formula1>
    </dataValidation>
    <dataValidation type="list" allowBlank="1" showInputMessage="1" showErrorMessage="1" promptTitle="Amount" prompt="Select dosage unit on label" sqref="L11:O11" xr:uid="{00000000-0002-0000-0000-000002000000}">
      <formula1>Amount</formula1>
    </dataValidation>
    <dataValidation type="list" allowBlank="1" showInputMessage="1" showErrorMessage="1" promptTitle="Area" prompt="Select unit of area" sqref="U11:X11" xr:uid="{00000000-0002-0000-0000-000003000000}">
      <formula1>Area</formula1>
    </dataValidation>
    <dataValidation type="list" allowBlank="1" showInputMessage="1" showErrorMessage="1" promptTitle="Time" prompt="Select unit of time" sqref="M12:P12" xr:uid="{00000000-0002-0000-0000-000004000000}">
      <formula1>Time</formula1>
    </dataValidation>
    <dataValidation allowBlank="1" showInputMessage="1" showErrorMessage="1" promptTitle="Dose" prompt="Enter value for maximum labeled dosage" sqref="I11:K11" xr:uid="{00000000-0002-0000-0000-000005000000}"/>
    <dataValidation allowBlank="1" showInputMessage="1" showErrorMessage="1" promptTitle="Area Value" prompt="Enter the area value for maximum labeled rate" sqref="R11:T11" xr:uid="{00000000-0002-0000-0000-000006000000}"/>
    <dataValidation allowBlank="1" showInputMessage="1" showErrorMessage="1" promptTitle="Repititions" prompt="Enter how many times to apply the product per unit time" sqref="C12:E12" xr:uid="{00000000-0002-0000-0000-000007000000}"/>
    <dataValidation allowBlank="1" showInputMessage="1" showErrorMessage="1" promptTitle="Time Value" prompt="Enter the value for the unit time" sqref="J12:L12" xr:uid="{00000000-0002-0000-0000-000008000000}"/>
  </dataValidations>
  <hyperlinks>
    <hyperlink ref="C27:Y27" r:id="rId1" display="2023 Waste-Derived or Micronutrient Fertilizer Product Questionnaire" xr:uid="{7A069314-2000-41D9-9D20-263DB1C138B1}"/>
  </hyperlinks>
  <pageMargins left="0.7" right="0.7" top="0.5" bottom="0.7" header="0.3" footer="0.3"/>
  <pageSetup scale="99" fitToWidth="2" orientation="portrait" r:id="rId2"/>
  <headerFooter>
    <oddFooter>&amp;L&amp;"Segoe UI Light,Regular"&amp;10Washington State Department of Agricuture
Registration Services&amp;R&amp;"Segoe UI Light,Regular"&amp;10fertreg@agr.wa.gov
360-902-2025</oddFooter>
  </headerFooter>
  <ignoredErrors>
    <ignoredError sqref="A32 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4"/>
  <sheetViews>
    <sheetView workbookViewId="0">
      <selection activeCell="O4" sqref="O4"/>
    </sheetView>
  </sheetViews>
  <sheetFormatPr defaultColWidth="9.1328125" defaultRowHeight="14.25" x14ac:dyDescent="0.45"/>
  <cols>
    <col min="1" max="1" width="19.6640625" customWidth="1"/>
    <col min="2" max="3" width="11.53125" customWidth="1"/>
    <col min="4" max="4" width="12.33203125" customWidth="1"/>
    <col min="5" max="7" width="11.53125" customWidth="1"/>
    <col min="9" max="10" width="2.6640625" customWidth="1"/>
    <col min="11" max="11" width="13.53125" customWidth="1"/>
    <col min="14" max="14" width="11.33203125" customWidth="1"/>
    <col min="16" max="16" width="13.33203125" customWidth="1"/>
  </cols>
  <sheetData>
    <row r="1" spans="1:22" ht="21.75" customHeight="1" x14ac:dyDescent="0.45">
      <c r="A1" s="3"/>
      <c r="B1" s="3"/>
      <c r="C1" s="3"/>
      <c r="D1" s="3"/>
      <c r="E1" s="3"/>
      <c r="F1" s="3"/>
      <c r="G1" s="3"/>
    </row>
    <row r="2" spans="1:22" ht="15" customHeight="1" x14ac:dyDescent="0.45">
      <c r="A2" s="4" t="s">
        <v>1</v>
      </c>
      <c r="B2" s="4"/>
      <c r="C2" s="5"/>
      <c r="D2" s="6" t="s">
        <v>2</v>
      </c>
      <c r="E2" s="7">
        <f>Form!F15</f>
        <v>0</v>
      </c>
      <c r="F2" s="8" t="s">
        <v>3</v>
      </c>
      <c r="G2" s="9"/>
      <c r="K2" t="s">
        <v>5</v>
      </c>
      <c r="L2" t="s">
        <v>79</v>
      </c>
      <c r="M2" t="s">
        <v>12</v>
      </c>
      <c r="N2" t="s">
        <v>78</v>
      </c>
      <c r="O2">
        <f>IF(C3=K2,B3,IF(C3=K3,(B3/16),IF(C3=K4,B3*E2,IF(C3=K5,(B3*E2/4),IF(C3=K6,(B3*E2/8),IF(C3=K7,(B3*E2/128),IF(C3=K8,B3*E2,0)))))))</f>
        <v>0</v>
      </c>
      <c r="P2" t="s">
        <v>51</v>
      </c>
      <c r="R2" s="2"/>
      <c r="S2" s="2" t="s">
        <v>47</v>
      </c>
      <c r="T2" s="2" t="s">
        <v>48</v>
      </c>
      <c r="V2" t="s">
        <v>124</v>
      </c>
    </row>
    <row r="3" spans="1:22" x14ac:dyDescent="0.45">
      <c r="A3" s="4" t="s">
        <v>4</v>
      </c>
      <c r="B3" s="10">
        <f>Form!I11</f>
        <v>0</v>
      </c>
      <c r="C3" s="11" t="str">
        <f>Form!L11</f>
        <v>lbs</v>
      </c>
      <c r="D3" s="4" t="s">
        <v>9</v>
      </c>
      <c r="E3" s="12">
        <f>Form!R11</f>
        <v>1</v>
      </c>
      <c r="F3" s="11" t="str">
        <f>Form!U11</f>
        <v>acres</v>
      </c>
      <c r="G3" s="4"/>
      <c r="K3" t="s">
        <v>44</v>
      </c>
      <c r="L3" t="s">
        <v>10</v>
      </c>
      <c r="M3" t="s">
        <v>13</v>
      </c>
      <c r="N3" s="4" t="s">
        <v>110</v>
      </c>
      <c r="O3">
        <f>IF(F3=L2,E3,IF(F3=L3,E3/43560,0))</f>
        <v>1</v>
      </c>
      <c r="P3" t="s">
        <v>52</v>
      </c>
      <c r="R3" s="41" t="s">
        <v>0</v>
      </c>
      <c r="S3" s="35">
        <v>1600</v>
      </c>
      <c r="T3" s="1" t="str">
        <f t="shared" ref="T3:T10" si="0">IF(B8&gt;0,((S3/4)/(B8/100)),"NO")</f>
        <v>NO</v>
      </c>
      <c r="V3" t="s">
        <v>58</v>
      </c>
    </row>
    <row r="4" spans="1:22" x14ac:dyDescent="0.45">
      <c r="A4" s="10">
        <f>Form!C12</f>
        <v>1</v>
      </c>
      <c r="B4" s="4" t="s">
        <v>11</v>
      </c>
      <c r="C4" s="10">
        <f>Form!J12</f>
        <v>1</v>
      </c>
      <c r="D4" s="11" t="str">
        <f>Form!M12</f>
        <v>years</v>
      </c>
      <c r="E4" s="13" t="s">
        <v>55</v>
      </c>
      <c r="F4" s="4"/>
      <c r="G4" s="4"/>
      <c r="K4" t="s">
        <v>6</v>
      </c>
      <c r="M4" t="s">
        <v>14</v>
      </c>
      <c r="O4">
        <f>IF(D4=M5,A4/C4,IF(D4=M4,ROUNDUP(((A4/C4)*7),0),IF(D4=M3,ROUNDUP(((A4/C4)*30),0),IF(D4=M2,ROUNDUP(((A4/C4)*210),0),0))))</f>
        <v>1</v>
      </c>
      <c r="P4" t="s">
        <v>54</v>
      </c>
      <c r="R4" s="41" t="s">
        <v>17</v>
      </c>
      <c r="S4" s="35">
        <v>700</v>
      </c>
      <c r="T4" s="1" t="str">
        <f t="shared" si="0"/>
        <v>NO</v>
      </c>
    </row>
    <row r="5" spans="1:22" x14ac:dyDescent="0.45">
      <c r="A5" s="4"/>
      <c r="B5" s="4"/>
      <c r="C5" s="4"/>
      <c r="D5" s="4"/>
      <c r="E5" s="4"/>
      <c r="F5" s="4"/>
      <c r="G5" s="4"/>
      <c r="K5" t="s">
        <v>7</v>
      </c>
      <c r="M5" t="s">
        <v>15</v>
      </c>
      <c r="N5" s="36" t="s">
        <v>109</v>
      </c>
      <c r="R5" s="41" t="s">
        <v>18</v>
      </c>
      <c r="S5" s="35">
        <v>1600</v>
      </c>
      <c r="T5" s="1" t="str">
        <f t="shared" si="0"/>
        <v>NO</v>
      </c>
      <c r="V5">
        <f>Form!X4</f>
        <v>0</v>
      </c>
    </row>
    <row r="6" spans="1:22" x14ac:dyDescent="0.45">
      <c r="A6" s="6" t="s">
        <v>16</v>
      </c>
      <c r="B6" s="9"/>
      <c r="C6" s="4"/>
      <c r="D6" s="4" t="s">
        <v>56</v>
      </c>
      <c r="E6" s="4"/>
      <c r="F6" s="14">
        <f>IF(O6&gt;0,O6,IF(B23&gt;0,T18,IF(B24&gt;0,T19,MIN(T3:T17))))</f>
        <v>0</v>
      </c>
      <c r="G6" s="15" t="s">
        <v>57</v>
      </c>
      <c r="K6" t="s">
        <v>8</v>
      </c>
      <c r="O6">
        <f>IF(B3&gt;0,((O2/O3)*O4),0)</f>
        <v>0</v>
      </c>
      <c r="P6" t="s">
        <v>53</v>
      </c>
      <c r="R6" s="41" t="s">
        <v>19</v>
      </c>
      <c r="S6" s="35">
        <v>800</v>
      </c>
      <c r="T6" s="1" t="str">
        <f t="shared" si="0"/>
        <v>NO</v>
      </c>
      <c r="V6">
        <f>Form!X5</f>
        <v>0</v>
      </c>
    </row>
    <row r="7" spans="1:22" ht="15" customHeight="1" thickBot="1" x14ac:dyDescent="0.5">
      <c r="A7" s="16" t="s">
        <v>31</v>
      </c>
      <c r="B7" s="16" t="s">
        <v>32</v>
      </c>
      <c r="C7" s="4"/>
      <c r="D7" s="4"/>
      <c r="E7" s="4"/>
      <c r="F7" s="4"/>
      <c r="G7" s="4"/>
      <c r="K7" t="s">
        <v>45</v>
      </c>
      <c r="R7" s="41" t="s">
        <v>20</v>
      </c>
      <c r="S7" s="35">
        <v>400</v>
      </c>
      <c r="T7" s="1" t="str">
        <f t="shared" si="0"/>
        <v>NO</v>
      </c>
      <c r="V7" t="str">
        <f>IF(V5="YES","YES",IF(V6="YES","YES","NO"))</f>
        <v>NO</v>
      </c>
    </row>
    <row r="8" spans="1:22" ht="15" customHeight="1" thickBot="1" x14ac:dyDescent="0.5">
      <c r="A8" s="17" t="s">
        <v>0</v>
      </c>
      <c r="B8" s="18">
        <f>Form!B20</f>
        <v>0</v>
      </c>
      <c r="C8" s="4"/>
      <c r="D8" s="19" t="s">
        <v>33</v>
      </c>
      <c r="E8" s="20"/>
      <c r="F8" s="21"/>
      <c r="G8" s="22"/>
      <c r="K8" s="4" t="s">
        <v>107</v>
      </c>
      <c r="R8" s="41" t="s">
        <v>21</v>
      </c>
      <c r="S8" s="35">
        <v>400</v>
      </c>
      <c r="T8" s="1" t="str">
        <f t="shared" si="0"/>
        <v>NO</v>
      </c>
    </row>
    <row r="9" spans="1:22" ht="15" customHeight="1" x14ac:dyDescent="0.45">
      <c r="A9" s="23" t="s">
        <v>17</v>
      </c>
      <c r="B9" s="24">
        <f>Form!D20</f>
        <v>0</v>
      </c>
      <c r="C9" s="4"/>
      <c r="D9" s="25"/>
      <c r="E9" s="25" t="s">
        <v>59</v>
      </c>
      <c r="F9" s="37" t="s">
        <v>112</v>
      </c>
      <c r="G9" s="37" t="s">
        <v>114</v>
      </c>
      <c r="R9" s="41" t="s">
        <v>22</v>
      </c>
      <c r="S9" s="35">
        <v>12</v>
      </c>
      <c r="T9" s="1" t="str">
        <f t="shared" si="0"/>
        <v>NO</v>
      </c>
    </row>
    <row r="10" spans="1:22" ht="14.65" thickBot="1" x14ac:dyDescent="0.5">
      <c r="A10" s="23" t="s">
        <v>18</v>
      </c>
      <c r="B10" s="24">
        <f>Form!F20</f>
        <v>0</v>
      </c>
      <c r="C10" s="4"/>
      <c r="D10" s="26" t="s">
        <v>34</v>
      </c>
      <c r="E10" s="26" t="s">
        <v>46</v>
      </c>
      <c r="F10" s="16" t="s">
        <v>46</v>
      </c>
      <c r="G10" s="16" t="s">
        <v>115</v>
      </c>
      <c r="K10" s="36" t="s">
        <v>108</v>
      </c>
      <c r="R10" s="41" t="s">
        <v>23</v>
      </c>
      <c r="S10" s="35">
        <v>300</v>
      </c>
      <c r="T10" s="1" t="str">
        <f t="shared" si="0"/>
        <v>NO</v>
      </c>
    </row>
    <row r="11" spans="1:22" ht="14.65" thickTop="1" x14ac:dyDescent="0.45">
      <c r="A11" s="23" t="s">
        <v>19</v>
      </c>
      <c r="B11" s="24">
        <f>Form!H20</f>
        <v>0</v>
      </c>
      <c r="C11" s="4"/>
      <c r="D11" s="27" t="s">
        <v>35</v>
      </c>
      <c r="E11" s="58" t="str">
        <f>IF($F$6=0,"",(S24/$F$6)*1000000)</f>
        <v/>
      </c>
      <c r="F11" s="33">
        <f>Form!H34</f>
        <v>0</v>
      </c>
      <c r="G11" s="33" t="str">
        <f>IF(AND(NOT(E11=""),F11&gt;0,E11&gt;=F11),"PASS","FAIL")</f>
        <v>FAIL</v>
      </c>
      <c r="R11" s="41" t="s">
        <v>24</v>
      </c>
      <c r="S11" s="35"/>
      <c r="T11" s="1" t="s">
        <v>58</v>
      </c>
    </row>
    <row r="12" spans="1:22" x14ac:dyDescent="0.45">
      <c r="A12" s="23" t="s">
        <v>20</v>
      </c>
      <c r="B12" s="24">
        <f>Form!J20</f>
        <v>0</v>
      </c>
      <c r="C12" s="4"/>
      <c r="D12" s="28" t="s">
        <v>36</v>
      </c>
      <c r="E12" s="58" t="str">
        <f t="shared" ref="E12:E19" si="1">IF($F$6=0,"",(S25/$F$6)*1000000)</f>
        <v/>
      </c>
      <c r="F12" s="33">
        <f>Form!H35</f>
        <v>0</v>
      </c>
      <c r="G12" s="33" t="str">
        <f>IF(AND(NOT(E12=""),F12&gt;0,E12&gt;=F12),"PASS","FAIL")</f>
        <v>FAIL</v>
      </c>
      <c r="R12" s="41" t="s">
        <v>25</v>
      </c>
      <c r="S12" s="35">
        <v>10</v>
      </c>
      <c r="T12" s="1" t="str">
        <f>IF(B17&gt;0,((S12/4)/(B17/100)),"NO")</f>
        <v>NO</v>
      </c>
    </row>
    <row r="13" spans="1:22" x14ac:dyDescent="0.45">
      <c r="A13" s="23" t="s">
        <v>21</v>
      </c>
      <c r="B13" s="24">
        <f>Form!L20</f>
        <v>0</v>
      </c>
      <c r="C13" s="4"/>
      <c r="D13" s="28" t="s">
        <v>37</v>
      </c>
      <c r="E13" s="58" t="str">
        <f t="shared" si="1"/>
        <v/>
      </c>
      <c r="F13" s="33">
        <f>Form!H36</f>
        <v>0</v>
      </c>
      <c r="G13" s="33" t="str">
        <f>IF(AND(NOT(E13=""),F13&gt;0,E13&gt;=F13),"PASS",IF(B16&gt;0,"in GA","FAIL"))</f>
        <v>FAIL</v>
      </c>
      <c r="R13" s="41" t="s">
        <v>26</v>
      </c>
      <c r="S13" s="35">
        <v>80</v>
      </c>
      <c r="T13" s="1" t="str">
        <f>IF(B18&gt;0,((S13/4)/(B18/100)),"NO")</f>
        <v>NO</v>
      </c>
    </row>
    <row r="14" spans="1:22" x14ac:dyDescent="0.45">
      <c r="A14" s="23" t="s">
        <v>22</v>
      </c>
      <c r="B14" s="24">
        <f>Form!N20</f>
        <v>0</v>
      </c>
      <c r="C14" s="4"/>
      <c r="D14" s="28" t="s">
        <v>38</v>
      </c>
      <c r="E14" s="58" t="str">
        <f t="shared" si="1"/>
        <v/>
      </c>
      <c r="F14" s="33">
        <f>Form!H37</f>
        <v>0</v>
      </c>
      <c r="G14" s="33" t="str">
        <f>IF(AND(NOT(E14=""),F14&gt;0,E14&gt;=F14),"PASS","FAIL")</f>
        <v>FAIL</v>
      </c>
      <c r="R14" s="41" t="s">
        <v>27</v>
      </c>
      <c r="S14" s="35">
        <v>40</v>
      </c>
      <c r="T14" s="1" t="str">
        <f>IF(B19&gt;0,((S14/4)/(B19/100)),"NO")</f>
        <v>NO</v>
      </c>
    </row>
    <row r="15" spans="1:22" x14ac:dyDescent="0.45">
      <c r="A15" s="23" t="s">
        <v>23</v>
      </c>
      <c r="B15" s="24">
        <f>Form!P20</f>
        <v>0</v>
      </c>
      <c r="C15" s="4"/>
      <c r="D15" s="28" t="s">
        <v>39</v>
      </c>
      <c r="E15" s="58" t="str">
        <f t="shared" si="1"/>
        <v/>
      </c>
      <c r="F15" s="33">
        <f>Form!H38</f>
        <v>0</v>
      </c>
      <c r="G15" s="33" t="str">
        <f>IF(AND(NOT(E15=""),F15&gt;0,E15&gt;=F15),"PASS",IF(B20&gt;0,"in GA","FAIL"))</f>
        <v>FAIL</v>
      </c>
      <c r="R15" s="41" t="s">
        <v>28</v>
      </c>
      <c r="S15" s="35">
        <v>4</v>
      </c>
      <c r="T15" s="1" t="str">
        <f>IF(B20&gt;0,((S15/4)/(B20/100)),"NO")</f>
        <v>NO</v>
      </c>
    </row>
    <row r="16" spans="1:22" x14ac:dyDescent="0.45">
      <c r="A16" s="23" t="s">
        <v>24</v>
      </c>
      <c r="B16" s="24">
        <f>Form!R20</f>
        <v>0</v>
      </c>
      <c r="C16" s="4"/>
      <c r="D16" s="28" t="s">
        <v>40</v>
      </c>
      <c r="E16" s="58" t="str">
        <f t="shared" si="1"/>
        <v/>
      </c>
      <c r="F16" s="33">
        <f>Form!H39</f>
        <v>0</v>
      </c>
      <c r="G16" s="33" t="str">
        <f>IF(AND(NOT(E16=""),F16&gt;0,E16&gt;=F16),"PASS","FAIL")</f>
        <v>FAIL</v>
      </c>
      <c r="R16" s="41" t="s">
        <v>29</v>
      </c>
      <c r="S16" s="35"/>
      <c r="T16" s="1" t="s">
        <v>58</v>
      </c>
    </row>
    <row r="17" spans="1:20" x14ac:dyDescent="0.45">
      <c r="A17" s="23" t="s">
        <v>25</v>
      </c>
      <c r="B17" s="24">
        <f>Form!T20</f>
        <v>0</v>
      </c>
      <c r="C17" s="4"/>
      <c r="D17" s="28" t="s">
        <v>41</v>
      </c>
      <c r="E17" s="58" t="str">
        <f t="shared" si="1"/>
        <v/>
      </c>
      <c r="F17" s="33">
        <f>Form!H40</f>
        <v>0</v>
      </c>
      <c r="G17" s="33" t="str">
        <f>IF(AND(NOT(E17=""),F17&gt;0,E17&gt;=F17),"PASS","FAIL")</f>
        <v>FAIL</v>
      </c>
      <c r="R17" s="41" t="s">
        <v>30</v>
      </c>
      <c r="S17" s="35">
        <v>30</v>
      </c>
      <c r="T17" s="1" t="str">
        <f>IF(B22&gt;0,((S17/4)/(B22/100)),"NO")</f>
        <v>NO</v>
      </c>
    </row>
    <row r="18" spans="1:20" x14ac:dyDescent="0.45">
      <c r="A18" s="23" t="s">
        <v>26</v>
      </c>
      <c r="B18" s="24">
        <f>Form!V20</f>
        <v>0</v>
      </c>
      <c r="C18" s="4"/>
      <c r="D18" s="28" t="s">
        <v>42</v>
      </c>
      <c r="E18" s="58" t="str">
        <f t="shared" si="1"/>
        <v/>
      </c>
      <c r="F18" s="33">
        <f>Form!H41</f>
        <v>0</v>
      </c>
      <c r="G18" s="33" t="str">
        <f>IF(AND(NOT(E18=""),F18&gt;0,E18&gt;=F18),"PASS","FAIL")</f>
        <v>FAIL</v>
      </c>
      <c r="R18" s="41" t="s">
        <v>65</v>
      </c>
      <c r="S18" s="35">
        <v>20000</v>
      </c>
      <c r="T18" s="1" t="str">
        <f>IF(B23&gt;0,((S18/4)/(B23/100)),"0")</f>
        <v>0</v>
      </c>
    </row>
    <row r="19" spans="1:20" x14ac:dyDescent="0.45">
      <c r="A19" s="23" t="s">
        <v>27</v>
      </c>
      <c r="B19" s="24">
        <f>Form!B22</f>
        <v>0</v>
      </c>
      <c r="C19" s="4"/>
      <c r="D19" s="29" t="s">
        <v>43</v>
      </c>
      <c r="E19" s="58" t="str">
        <f t="shared" si="1"/>
        <v/>
      </c>
      <c r="F19" s="33">
        <f>Form!H42</f>
        <v>0</v>
      </c>
      <c r="G19" s="33" t="str">
        <f>IF(AND(NOT(E19=""),F19&gt;0,E19&gt;=F19),"PASS",IF(B22&gt;0,"in GA","FAIL"))</f>
        <v>FAIL</v>
      </c>
      <c r="R19" s="41" t="s">
        <v>66</v>
      </c>
      <c r="S19" s="35">
        <v>16000</v>
      </c>
      <c r="T19" s="1" t="str">
        <f>IF(B24&gt;0,((S19/4)/(B24/100)),"0")</f>
        <v>0</v>
      </c>
    </row>
    <row r="20" spans="1:20" x14ac:dyDescent="0.45">
      <c r="A20" s="23" t="s">
        <v>28</v>
      </c>
      <c r="B20" s="24">
        <f>Form!D22</f>
        <v>0</v>
      </c>
      <c r="C20" s="4"/>
      <c r="D20" s="13"/>
      <c r="E20" s="4"/>
      <c r="F20" s="4"/>
      <c r="G20" s="22"/>
      <c r="O20" s="41"/>
    </row>
    <row r="21" spans="1:20" x14ac:dyDescent="0.45">
      <c r="A21" s="23" t="s">
        <v>29</v>
      </c>
      <c r="B21" s="24">
        <f>Form!F22</f>
        <v>0</v>
      </c>
      <c r="C21" s="4"/>
      <c r="D21" s="13"/>
      <c r="E21" s="22"/>
      <c r="F21" s="22"/>
      <c r="G21" s="22"/>
      <c r="O21" s="41"/>
    </row>
    <row r="22" spans="1:20" x14ac:dyDescent="0.45">
      <c r="A22" s="30" t="s">
        <v>30</v>
      </c>
      <c r="B22" s="31">
        <f>Form!H22</f>
        <v>0</v>
      </c>
      <c r="C22" s="4"/>
      <c r="D22" s="32"/>
      <c r="E22" s="4"/>
      <c r="F22" s="4"/>
      <c r="G22" s="4"/>
      <c r="O22" s="41"/>
      <c r="S22" s="41" t="s">
        <v>49</v>
      </c>
    </row>
    <row r="23" spans="1:20" x14ac:dyDescent="0.45">
      <c r="A23" s="33" t="s">
        <v>65</v>
      </c>
      <c r="B23" s="34">
        <f>Form!J22</f>
        <v>0</v>
      </c>
      <c r="C23" s="4"/>
      <c r="D23" s="4"/>
      <c r="E23" s="4"/>
      <c r="F23" s="4"/>
      <c r="G23" s="4"/>
      <c r="O23" s="41"/>
      <c r="R23" s="2" t="s">
        <v>34</v>
      </c>
      <c r="S23" s="2" t="s">
        <v>50</v>
      </c>
    </row>
    <row r="24" spans="1:20" x14ac:dyDescent="0.45">
      <c r="A24" s="33" t="s">
        <v>66</v>
      </c>
      <c r="B24" s="34">
        <f>Form!M22</f>
        <v>0</v>
      </c>
      <c r="C24" s="4"/>
      <c r="D24" s="4"/>
      <c r="E24" s="4"/>
      <c r="F24" s="4"/>
      <c r="G24" s="4"/>
      <c r="O24" s="41"/>
      <c r="R24" s="41" t="s">
        <v>35</v>
      </c>
      <c r="S24" s="41">
        <v>0.29699999999999999</v>
      </c>
    </row>
    <row r="25" spans="1:20" x14ac:dyDescent="0.45">
      <c r="A25" s="4"/>
      <c r="B25" s="4"/>
      <c r="C25" s="4"/>
      <c r="D25" s="4"/>
      <c r="E25" s="4"/>
      <c r="F25" s="4"/>
      <c r="G25" s="4"/>
      <c r="O25" s="41"/>
      <c r="R25" s="41" t="s">
        <v>36</v>
      </c>
      <c r="S25" s="41">
        <v>7.9000000000000001E-2</v>
      </c>
    </row>
    <row r="26" spans="1:20" x14ac:dyDescent="0.45">
      <c r="A26" s="4"/>
      <c r="B26" s="4"/>
      <c r="C26" s="4"/>
      <c r="D26" s="4"/>
      <c r="E26" s="4"/>
      <c r="F26" s="4"/>
      <c r="G26" s="4"/>
      <c r="O26" s="41"/>
      <c r="R26" s="41" t="s">
        <v>37</v>
      </c>
      <c r="S26" s="41">
        <v>0.59399999999999997</v>
      </c>
    </row>
    <row r="27" spans="1:20" x14ac:dyDescent="0.45">
      <c r="A27" s="4"/>
      <c r="B27" s="4"/>
      <c r="C27" s="4"/>
      <c r="D27" s="4"/>
      <c r="E27" s="4"/>
      <c r="F27" s="4"/>
      <c r="G27" s="4"/>
      <c r="O27" s="41"/>
      <c r="R27" s="41" t="s">
        <v>38</v>
      </c>
      <c r="S27" s="41">
        <v>1.9E-2</v>
      </c>
    </row>
    <row r="28" spans="1:20" x14ac:dyDescent="0.45">
      <c r="A28" s="4"/>
      <c r="B28" s="4"/>
      <c r="C28" s="4"/>
      <c r="D28" s="4"/>
      <c r="E28" s="4"/>
      <c r="F28" s="4"/>
      <c r="G28" s="4"/>
      <c r="O28" s="41"/>
      <c r="R28" s="41" t="s">
        <v>39</v>
      </c>
      <c r="S28" s="41">
        <v>7.9000000000000001E-2</v>
      </c>
    </row>
    <row r="29" spans="1:20" x14ac:dyDescent="0.45">
      <c r="A29" s="4"/>
      <c r="B29" s="4"/>
      <c r="C29" s="4"/>
      <c r="D29" s="4"/>
      <c r="E29" s="4"/>
      <c r="F29" s="4"/>
      <c r="G29" s="4"/>
      <c r="O29" s="41"/>
      <c r="R29" s="41" t="s">
        <v>40</v>
      </c>
      <c r="S29" s="41">
        <v>0.71299999999999997</v>
      </c>
    </row>
    <row r="30" spans="1:20" x14ac:dyDescent="0.45">
      <c r="A30" s="4"/>
      <c r="B30" s="4"/>
      <c r="C30" s="4"/>
      <c r="D30" s="4"/>
      <c r="E30" s="4"/>
      <c r="F30" s="4"/>
      <c r="G30" s="4"/>
      <c r="R30" s="41" t="s">
        <v>41</v>
      </c>
      <c r="S30" s="41">
        <v>1.9810000000000001</v>
      </c>
    </row>
    <row r="31" spans="1:20" x14ac:dyDescent="0.45">
      <c r="R31" s="41" t="s">
        <v>42</v>
      </c>
      <c r="S31" s="41">
        <v>5.5E-2</v>
      </c>
    </row>
    <row r="32" spans="1:20" x14ac:dyDescent="0.45">
      <c r="R32" s="41" t="s">
        <v>43</v>
      </c>
      <c r="S32" s="41">
        <v>7.3289999999999997</v>
      </c>
    </row>
    <row r="35" spans="4:19" x14ac:dyDescent="0.45">
      <c r="R35" s="38" t="s">
        <v>35</v>
      </c>
      <c r="S35" t="e">
        <f>IF(G11="FAIL",((S24*1000000)/F11),"N/A")</f>
        <v>#DIV/0!</v>
      </c>
    </row>
    <row r="36" spans="4:19" x14ac:dyDescent="0.45">
      <c r="R36" s="39" t="s">
        <v>36</v>
      </c>
      <c r="S36" t="e">
        <f t="shared" ref="S36:S43" si="2">IF(G12="FAIL",((S25*1000000)/F12),"N/A")</f>
        <v>#DIV/0!</v>
      </c>
    </row>
    <row r="37" spans="4:19" x14ac:dyDescent="0.45">
      <c r="R37" s="39" t="s">
        <v>37</v>
      </c>
      <c r="S37" t="e">
        <f t="shared" si="2"/>
        <v>#DIV/0!</v>
      </c>
    </row>
    <row r="38" spans="4:19" x14ac:dyDescent="0.45">
      <c r="R38" s="39" t="s">
        <v>38</v>
      </c>
      <c r="S38" t="e">
        <f t="shared" si="2"/>
        <v>#DIV/0!</v>
      </c>
    </row>
    <row r="39" spans="4:19" x14ac:dyDescent="0.45">
      <c r="R39" s="39" t="s">
        <v>39</v>
      </c>
      <c r="S39" t="e">
        <f t="shared" si="2"/>
        <v>#DIV/0!</v>
      </c>
    </row>
    <row r="40" spans="4:19" x14ac:dyDescent="0.45">
      <c r="R40" s="39" t="s">
        <v>40</v>
      </c>
      <c r="S40" t="e">
        <f t="shared" si="2"/>
        <v>#DIV/0!</v>
      </c>
    </row>
    <row r="41" spans="4:19" x14ac:dyDescent="0.45">
      <c r="R41" s="39" t="s">
        <v>41</v>
      </c>
      <c r="S41" t="e">
        <f t="shared" si="2"/>
        <v>#DIV/0!</v>
      </c>
    </row>
    <row r="42" spans="4:19" x14ac:dyDescent="0.45">
      <c r="D42" s="41"/>
      <c r="R42" s="39" t="s">
        <v>42</v>
      </c>
      <c r="S42" t="e">
        <f t="shared" si="2"/>
        <v>#DIV/0!</v>
      </c>
    </row>
    <row r="43" spans="4:19" ht="14.65" thickBot="1" x14ac:dyDescent="0.5">
      <c r="R43" s="42" t="s">
        <v>43</v>
      </c>
      <c r="S43" t="e">
        <f t="shared" si="2"/>
        <v>#DIV/0!</v>
      </c>
    </row>
    <row r="44" spans="4:19" ht="14.65" thickTop="1" x14ac:dyDescent="0.45">
      <c r="R44" s="40" t="s">
        <v>116</v>
      </c>
      <c r="S44">
        <f>IF($F$6=0,0,MIN(S35:S43))</f>
        <v>0</v>
      </c>
    </row>
  </sheetData>
  <sheetProtection algorithmName="SHA-512" hashValue="E6u2txcsDIqIXTeGTlXoimHQJdEUPj6fl+bbZ4Uuov5PzZ/0WqDwCM7gYyNYjaOwi+Ky93NfRHDft+jCpmffhg==" saltValue="F/J21q2B3qsQ3Rdm0t6U6Q==" spinCount="100000" sheet="1" objects="1" scenarios="1" selectLockedCells="1"/>
  <conditionalFormatting sqref="G10:G19">
    <cfRule type="cellIs" dxfId="1" priority="3" operator="equal">
      <formula>"PASS"</formula>
    </cfRule>
    <cfRule type="cellIs" dxfId="0" priority="4" operator="equal">
      <formula>"FAIL"</formula>
    </cfRule>
  </conditionalFormatting>
  <dataValidations count="1">
    <dataValidation type="list" allowBlank="1" showInputMessage="1" showErrorMessage="1" promptTitle="Answer" prompt="YES/NO" sqref="E24" xr:uid="{00000000-0002-0000-0100-00000000000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Form</vt:lpstr>
      <vt:lpstr>Calculations</vt:lpstr>
      <vt:lpstr>Amount</vt:lpstr>
      <vt:lpstr>Area</vt:lpstr>
      <vt:lpstr>Density</vt:lpstr>
      <vt:lpstr>Calculations!Print_Area</vt:lpstr>
      <vt:lpstr>Form!Print_Area</vt:lpstr>
      <vt:lpstr>Time</vt:lpstr>
      <vt:lpstr>YESNO</vt:lpstr>
    </vt:vector>
  </TitlesOfParts>
  <Company>Washington 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esimons</dc:creator>
  <cp:lastModifiedBy>Richard, Savannah (AGR)</cp:lastModifiedBy>
  <cp:lastPrinted>2017-01-20T22:26:49Z</cp:lastPrinted>
  <dcterms:created xsi:type="dcterms:W3CDTF">2013-05-14T23:19:24Z</dcterms:created>
  <dcterms:modified xsi:type="dcterms:W3CDTF">2024-04-11T18:52:14Z</dcterms:modified>
</cp:coreProperties>
</file>